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Ark1" sheetId="1" r:id="rId1"/>
    <sheet name="Ark2" sheetId="2" state="hidden" r:id="rId2"/>
    <sheet name="Ark3" sheetId="3" state="hidden" r:id="rId3"/>
  </sheets>
  <definedNames/>
  <calcPr fullCalcOnLoad="1"/>
</workbook>
</file>

<file path=xl/sharedStrings.xml><?xml version="1.0" encoding="utf-8"?>
<sst xmlns="http://schemas.openxmlformats.org/spreadsheetml/2006/main" count="502" uniqueCount="56">
  <si>
    <t>Aktuel løn for pædagogiske ledere</t>
  </si>
  <si>
    <t>Tallene stammer fra Statens forhandlingsdatabase og bygger således på alle pædagogiske ledere uanset medlemskab af fagforening.</t>
  </si>
  <si>
    <t>30 - 34 år</t>
  </si>
  <si>
    <t>35 - 39 år</t>
  </si>
  <si>
    <t>40 - 44 år</t>
  </si>
  <si>
    <t>45 - 49 år</t>
  </si>
  <si>
    <t>50 - 54 år</t>
  </si>
  <si>
    <t>55 - 59 år</t>
  </si>
  <si>
    <t>60 - 64 år</t>
  </si>
  <si>
    <t>Over 64 år</t>
  </si>
  <si>
    <t>I alt</t>
  </si>
  <si>
    <t>Spredning i forhold til gns.-løn</t>
  </si>
  <si>
    <t>Stillings-gruppe</t>
  </si>
  <si>
    <t>Årsværk</t>
  </si>
  <si>
    <t>Gns.løn</t>
  </si>
  <si>
    <t>1. kvartil</t>
  </si>
  <si>
    <t>Median</t>
  </si>
  <si>
    <t>3. kvartil</t>
  </si>
  <si>
    <t>Stigning nov12 - nov 13</t>
  </si>
  <si>
    <t>Stigning nov11 - nov 12</t>
  </si>
  <si>
    <t>Månedsløn uden pension, genetilllæg og merarbejdsvederlag, men inkl. evt resultatløn</t>
  </si>
  <si>
    <t>Aldersinterval</t>
  </si>
  <si>
    <t>Klasse</t>
  </si>
  <si>
    <t>25 - 29 år</t>
  </si>
  <si>
    <t>0053 Ledende Inspektor.....(GL)</t>
  </si>
  <si>
    <t>0059 Ledere (GL)</t>
  </si>
  <si>
    <t>Søgning i Forhandlingsdatabase 2015, 4. kvartal</t>
  </si>
  <si>
    <t>Søgekriterier</t>
  </si>
  <si>
    <t>Delregnskabsnummer</t>
  </si>
  <si>
    <t>=</t>
  </si>
  <si>
    <t>02013001, 02015001, 02017001, 02024001, 02025001, 02055001, 02060001, 02063001, 02067001, 02071001, 02072001, 02075001, 02077001, 02078001, 02079001, 02080001, 02081001, 02082001, 02083001, 02087001, 02089001, 02090001, 02093001, 02094001, 02095001, 02096001, 02097001, 02098001, 02101001, 02102001, 02104001, 02106001, 02107001, 02108001, 02109001, 02110001, 02111001, 02114001, 02115001, 02116001, 02119001, 02120001, 02121001, 02123001, 02124001, 02125001, 02126001, 02161001</t>
  </si>
  <si>
    <t>Forhandlingsregi</t>
  </si>
  <si>
    <t>1X</t>
  </si>
  <si>
    <t>Personalekategori</t>
  </si>
  <si>
    <t>Lønkode</t>
  </si>
  <si>
    <t>^=</t>
  </si>
  <si>
    <t>11000, 11001, 11010, 11011</t>
  </si>
  <si>
    <t>Fælleslønkode</t>
  </si>
  <si>
    <t>10001, 12000, 12991, 40001, 41051, 41052, 41053, 41054, 41059, 41061, 41062, 41063, 41064, 41071, 41072, 41073, 41074, 41103, 41104, 41123, 41124, 41133, 41134, 41151, 41153, 41159, 41171, 41173, 41179, 41181, 41183, 41251, 41252, 41253, 41254, 41301, 41303, 41351, 41353, 41371, 41373, 41383, 41451, 41453, 41501, 41503, 41561, 41563, 41991, 41992, 41993, 41994, 42151, 42153, 42201, 42341, 42343, 42363, 42391, 42393, 42501, 42551, 42553, 42591, 42593, 42599, 42753, 42754, 42991, 42993, 42996, 43701, 43702, 43703, 43704, 43711, 43712, 43713, 43714, 43721, 43722, 43723, 43724, 43993, 43994, 49343, 49344, 49604, 49609, 49651, 49652, 49653, 49654, 49659, 49663, 49991, 49993, 49994, 49999, 51053, 51054, 51062, 51064, 51114, 51119, 51124, 51134, 51154, 51182, 51184, 51192, 51194, 51374, 52393, 52754, 53701, 53703, 53704, 53712, 53714</t>
  </si>
  <si>
    <t>Resultat af søgningen</t>
  </si>
  <si>
    <t>Forspalte:</t>
  </si>
  <si>
    <t> Klasse</t>
  </si>
  <si>
    <t>Årsværk + Gennemsnitsløn</t>
  </si>
  <si>
    <t>Grupper under 3</t>
  </si>
  <si>
    <t>Løncentral</t>
  </si>
  <si>
    <t>Årsv.</t>
  </si>
  <si>
    <t>Søgning i Forhandlingsdatabase 2016, 4. kvartal</t>
  </si>
  <si>
    <t>Hovedkonto</t>
  </si>
  <si>
    <t>204251, 204301</t>
  </si>
  <si>
    <t>02011001, 02062001, 02064001, 02065001, 02068001, 02069001, 02086001, 02088001, 02099001, 02112001, 02113001, 02118001</t>
  </si>
  <si>
    <t>10001, 12000, 40001, 41051, 41052, 41053, 41054, 41059, 41061, 41062, 41063, 41064, 41071, 41072, 41073, 41074, 41103, 41104, 41123, 41124, 41133, 41151, 41153, 41171, 41173, 41179, 41181, 41183, 41251, 41252, 41253, 41254, 41301, 41303, 41351, 41353, 41371, 41373, 41383, 41451, 41453, 41501, 41503, 41561, 41563, 41991, 41992, 41993, 41994, 42151, 42153, 42341, 42343, 42363, 42391, 42393, 42501, 42551, 42553, 42591, 42593, 42599, 42753, 42754, 42991, 42993, 42996, 43701, 43702, 43703, 43704, 43711, 43712, 43713, 43714, 43721, 43722, 43723, 43724, 43993, 43994, 49343, 49344, 49604, 49609, 49651, 49652, 49653, 49654, 49659, 49663, 49991, 49993, 49994, 49999, 51053, 51054, 51062, 51064, 51114, 51119, 51124, 51134, 51154, 51182, 51184, 51192, 51194, 51202, 51374, 52393, 52754, 53701, 53703, 53704, 53712, 53714</t>
  </si>
  <si>
    <t>10001, 12000, 40001, 41051, 41052, 41053, 41054, 41059, 41061, 41062, 41063, 41064, 41071, 41072, 41073, 41074, 41103, 41104, 41123, 41124, 41133, 41151, 41153, 41171, 41173, 41179, 41181, 41183, 41251, 41252, 41253, 41254, 41301, 41303, 41351, 41353, 41371, 41373, 41383, 41451, 41453, 41501, 41503, 41561, 41563, 41991, 41992, 41993, 41994, 42151, 42153, 42341, 42343, 42363, 42391, 42393, 42501, 42551, 42553, 42591, 42593, 42599, 42753, 42754, 42991, 42993, 42996, 43701, 43702, 43703, 43704, 43711, 43712, 43713, 43714, 43721, 43722, 43723, 43724, 43993, 43994, 49343, 49344, 49604, 49609, 49651, 49652, 49653, 49654, 49659, 49663, 49991, 49993, 49994, 49999, 51053, 51054, 51062, 51064, 51114, 51119, 51124, 51134, 51154, 51182, 51184, 51192, 51194, 51374, 52393, 52754, 53701, 53703, 53704, 53712, 53714</t>
  </si>
  <si>
    <t>Trin 1</t>
  </si>
  <si>
    <t>Trin 2</t>
  </si>
  <si>
    <t>Stigning nov 15 - nov 16</t>
  </si>
  <si>
    <t>Stigning nov 11 - nov 16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</si>
</sst>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%"/>
    <numFmt numFmtId="165" formatCode="_ * #,##0_ ;_ * \-#,##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8"/>
      <name val="Verdana"/>
      <family val="2"/>
    </font>
    <font>
      <b/>
      <sz val="13.5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theme="1"/>
      <name val="Verdana"/>
      <family val="2"/>
    </font>
    <font>
      <b/>
      <sz val="13.5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/>
      <top style="thin">
        <color rgb="FF000000"/>
      </top>
      <bottom style="thin"/>
    </border>
    <border>
      <left style="thin"/>
      <right/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000000"/>
      </left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right" vertical="top" wrapText="1"/>
    </xf>
    <xf numFmtId="17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13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right" vertical="top" wrapText="1"/>
    </xf>
    <xf numFmtId="3" fontId="45" fillId="0" borderId="13" xfId="0" applyNumberFormat="1" applyFont="1" applyBorder="1" applyAlignment="1">
      <alignment horizontal="right" vertical="top" wrapText="1"/>
    </xf>
    <xf numFmtId="9" fontId="0" fillId="0" borderId="0" xfId="0" applyNumberFormat="1" applyAlignment="1">
      <alignment/>
    </xf>
    <xf numFmtId="0" fontId="40" fillId="0" borderId="0" xfId="0" applyFont="1" applyAlignment="1">
      <alignment/>
    </xf>
    <xf numFmtId="0" fontId="45" fillId="0" borderId="15" xfId="0" applyFont="1" applyBorder="1" applyAlignment="1">
      <alignment horizontal="left" vertical="top" wrapText="1"/>
    </xf>
    <xf numFmtId="17" fontId="40" fillId="0" borderId="0" xfId="0" applyNumberFormat="1" applyFont="1" applyAlignment="1">
      <alignment/>
    </xf>
    <xf numFmtId="0" fontId="46" fillId="0" borderId="11" xfId="0" applyFont="1" applyBorder="1" applyAlignment="1">
      <alignment horizontal="right" wrapText="1"/>
    </xf>
    <xf numFmtId="0" fontId="45" fillId="0" borderId="13" xfId="0" applyFont="1" applyBorder="1" applyAlignment="1">
      <alignment horizontal="left" wrapText="1"/>
    </xf>
    <xf numFmtId="0" fontId="45" fillId="0" borderId="13" xfId="0" applyFont="1" applyBorder="1" applyAlignment="1">
      <alignment horizontal="right" wrapText="1"/>
    </xf>
    <xf numFmtId="3" fontId="45" fillId="0" borderId="13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6" fillId="0" borderId="0" xfId="0" applyFont="1" applyBorder="1" applyAlignment="1">
      <alignment horizontal="right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right" vertical="center" wrapText="1"/>
    </xf>
    <xf numFmtId="3" fontId="45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165" fontId="0" fillId="0" borderId="0" xfId="15" applyNumberFormat="1" applyFont="1" applyAlignment="1">
      <alignment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164" fontId="0" fillId="0" borderId="21" xfId="55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6" xfId="55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55" applyNumberFormat="1" applyFont="1" applyBorder="1" applyAlignment="1">
      <alignment horizontal="center"/>
    </xf>
    <xf numFmtId="164" fontId="0" fillId="0" borderId="27" xfId="55" applyNumberFormat="1" applyFont="1" applyBorder="1" applyAlignment="1">
      <alignment horizontal="center"/>
    </xf>
    <xf numFmtId="164" fontId="0" fillId="0" borderId="28" xfId="55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0" xfId="55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164" fontId="0" fillId="0" borderId="32" xfId="55" applyNumberFormat="1" applyFont="1" applyBorder="1" applyAlignment="1">
      <alignment horizontal="center"/>
    </xf>
    <xf numFmtId="164" fontId="0" fillId="0" borderId="33" xfId="55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PageLayoutView="0" workbookViewId="0" topLeftCell="A1">
      <selection activeCell="X31" sqref="X31"/>
    </sheetView>
  </sheetViews>
  <sheetFormatPr defaultColWidth="9.140625" defaultRowHeight="15"/>
  <cols>
    <col min="1" max="1" width="10.00390625" style="0" customWidth="1"/>
    <col min="2" max="2" width="5.8515625" style="0" customWidth="1"/>
    <col min="3" max="3" width="7.7109375" style="0" customWidth="1"/>
    <col min="4" max="4" width="5.57421875" style="0" customWidth="1"/>
    <col min="5" max="5" width="7.7109375" style="0" customWidth="1"/>
    <col min="6" max="6" width="6.28125" style="0" customWidth="1"/>
    <col min="7" max="7" width="7.7109375" style="0" customWidth="1"/>
    <col min="8" max="8" width="6.28125" style="0" customWidth="1"/>
    <col min="9" max="9" width="7.7109375" style="0" customWidth="1"/>
    <col min="10" max="10" width="6.28125" style="0" customWidth="1"/>
    <col min="11" max="11" width="7.7109375" style="0" customWidth="1"/>
    <col min="12" max="12" width="5.8515625" style="0" customWidth="1"/>
    <col min="13" max="13" width="7.7109375" style="0" customWidth="1"/>
    <col min="14" max="14" width="6.140625" style="0" customWidth="1"/>
    <col min="15" max="15" width="7.7109375" style="0" customWidth="1"/>
    <col min="16" max="16" width="6.421875" style="0" customWidth="1"/>
    <col min="17" max="17" width="7.7109375" style="0" customWidth="1"/>
    <col min="18" max="18" width="6.421875" style="0" customWidth="1"/>
    <col min="19" max="19" width="7.7109375" style="0" customWidth="1"/>
  </cols>
  <sheetData>
    <row r="1" spans="1:2" ht="4.5" customHeight="1">
      <c r="A1" s="1"/>
      <c r="B1" s="2"/>
    </row>
    <row r="2" ht="18.75">
      <c r="A2" s="3" t="s">
        <v>0</v>
      </c>
    </row>
    <row r="3" ht="15">
      <c r="A3" s="4" t="s">
        <v>20</v>
      </c>
    </row>
    <row r="4" ht="15">
      <c r="A4" s="1"/>
    </row>
    <row r="5" ht="15">
      <c r="A5" t="s">
        <v>1</v>
      </c>
    </row>
    <row r="6" spans="1:3" ht="11.25" customHeight="1">
      <c r="A6" s="5"/>
      <c r="B6" s="6"/>
      <c r="C6" s="5"/>
    </row>
    <row r="7" ht="15">
      <c r="A7" s="7">
        <v>42675</v>
      </c>
    </row>
    <row r="8" spans="1:19" ht="15" customHeight="1">
      <c r="A8" s="8"/>
      <c r="B8" s="55" t="s">
        <v>2</v>
      </c>
      <c r="C8" s="56"/>
      <c r="D8" s="55" t="s">
        <v>3</v>
      </c>
      <c r="E8" s="56"/>
      <c r="F8" s="55" t="s">
        <v>4</v>
      </c>
      <c r="G8" s="56"/>
      <c r="H8" s="55" t="s">
        <v>5</v>
      </c>
      <c r="I8" s="56"/>
      <c r="J8" s="55" t="s">
        <v>6</v>
      </c>
      <c r="K8" s="56"/>
      <c r="L8" s="55" t="s">
        <v>7</v>
      </c>
      <c r="M8" s="56"/>
      <c r="N8" s="55" t="s">
        <v>8</v>
      </c>
      <c r="O8" s="56"/>
      <c r="P8" s="55" t="s">
        <v>9</v>
      </c>
      <c r="Q8" s="56"/>
      <c r="R8" s="55" t="s">
        <v>10</v>
      </c>
      <c r="S8" s="56"/>
    </row>
    <row r="9" spans="1:21" ht="15">
      <c r="A9" s="9"/>
      <c r="B9" s="57"/>
      <c r="C9" s="58"/>
      <c r="D9" s="57"/>
      <c r="E9" s="58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U9" t="s">
        <v>11</v>
      </c>
    </row>
    <row r="10" spans="1:19" ht="15">
      <c r="A10" s="10"/>
      <c r="B10" s="59"/>
      <c r="C10" s="60"/>
      <c r="D10" s="59"/>
      <c r="E10" s="60"/>
      <c r="F10" s="59"/>
      <c r="G10" s="60"/>
      <c r="H10" s="59"/>
      <c r="I10" s="60"/>
      <c r="J10" s="59"/>
      <c r="K10" s="60"/>
      <c r="L10" s="59"/>
      <c r="M10" s="60"/>
      <c r="N10" s="59"/>
      <c r="O10" s="60"/>
      <c r="P10" s="59"/>
      <c r="Q10" s="60"/>
      <c r="R10" s="59"/>
      <c r="S10" s="60"/>
    </row>
    <row r="11" spans="1:23" ht="22.5">
      <c r="A11" s="11" t="s">
        <v>12</v>
      </c>
      <c r="B11" s="12" t="s">
        <v>45</v>
      </c>
      <c r="C11" s="12" t="s">
        <v>14</v>
      </c>
      <c r="D11" s="12" t="s">
        <v>45</v>
      </c>
      <c r="E11" s="12" t="s">
        <v>14</v>
      </c>
      <c r="F11" s="12" t="s">
        <v>45</v>
      </c>
      <c r="G11" s="12" t="s">
        <v>14</v>
      </c>
      <c r="H11" s="12" t="s">
        <v>45</v>
      </c>
      <c r="I11" s="12" t="s">
        <v>14</v>
      </c>
      <c r="J11" s="12" t="s">
        <v>45</v>
      </c>
      <c r="K11" s="12" t="s">
        <v>14</v>
      </c>
      <c r="L11" s="12" t="s">
        <v>45</v>
      </c>
      <c r="M11" s="12" t="s">
        <v>14</v>
      </c>
      <c r="N11" s="12" t="s">
        <v>45</v>
      </c>
      <c r="O11" s="12" t="s">
        <v>14</v>
      </c>
      <c r="P11" s="12" t="s">
        <v>45</v>
      </c>
      <c r="Q11" s="12" t="s">
        <v>14</v>
      </c>
      <c r="R11" s="12" t="s">
        <v>45</v>
      </c>
      <c r="S11" s="12" t="s">
        <v>14</v>
      </c>
      <c r="U11" s="13" t="s">
        <v>15</v>
      </c>
      <c r="V11" s="13" t="s">
        <v>16</v>
      </c>
      <c r="W11" s="13" t="s">
        <v>17</v>
      </c>
    </row>
    <row r="12" spans="1:23" ht="21" customHeight="1">
      <c r="A12" s="35">
        <v>1</v>
      </c>
      <c r="B12" s="36">
        <v>5</v>
      </c>
      <c r="C12" s="37">
        <v>47933.333333333336</v>
      </c>
      <c r="D12" s="36">
        <v>41.8</v>
      </c>
      <c r="E12" s="37">
        <v>52376.342503987245</v>
      </c>
      <c r="F12" s="36">
        <v>80</v>
      </c>
      <c r="G12" s="37">
        <v>54500.989583333336</v>
      </c>
      <c r="H12" s="36">
        <v>73.5</v>
      </c>
      <c r="I12" s="37">
        <v>55350.27551020408</v>
      </c>
      <c r="J12" s="36">
        <v>51</v>
      </c>
      <c r="K12" s="37">
        <v>56883.952614379086</v>
      </c>
      <c r="L12" s="36">
        <v>37</v>
      </c>
      <c r="M12" s="37">
        <v>55459.414414414416</v>
      </c>
      <c r="N12" s="36">
        <v>44.8</v>
      </c>
      <c r="O12" s="37">
        <v>57107.46726190476</v>
      </c>
      <c r="P12" s="36">
        <v>25.8</v>
      </c>
      <c r="Q12" s="37">
        <v>59492.82428940568</v>
      </c>
      <c r="R12" s="36">
        <v>358.90000000000003</v>
      </c>
      <c r="S12" s="37">
        <v>55457.596870065936</v>
      </c>
      <c r="U12" s="17">
        <v>0.93</v>
      </c>
      <c r="V12" s="17">
        <v>0.99</v>
      </c>
      <c r="W12" s="17">
        <v>1.06</v>
      </c>
    </row>
    <row r="13" spans="1:23" ht="17.25" customHeight="1">
      <c r="A13" s="35">
        <v>2</v>
      </c>
      <c r="B13" s="36">
        <v>2</v>
      </c>
      <c r="C13" s="37">
        <v>46708.333333333336</v>
      </c>
      <c r="D13" s="36">
        <v>20</v>
      </c>
      <c r="E13" s="37">
        <v>49637.5</v>
      </c>
      <c r="F13" s="36">
        <v>20</v>
      </c>
      <c r="G13" s="37">
        <v>50737.5</v>
      </c>
      <c r="H13" s="36">
        <v>11</v>
      </c>
      <c r="I13" s="37">
        <v>51772.666666666664</v>
      </c>
      <c r="J13" s="36">
        <v>13</v>
      </c>
      <c r="K13" s="37">
        <v>52480.75</v>
      </c>
      <c r="L13" s="36">
        <v>5</v>
      </c>
      <c r="M13" s="37">
        <v>53033.333333333336</v>
      </c>
      <c r="N13" s="36">
        <v>8</v>
      </c>
      <c r="O13" s="37">
        <v>52500</v>
      </c>
      <c r="P13" s="36">
        <v>1</v>
      </c>
      <c r="Q13" s="37">
        <v>48750</v>
      </c>
      <c r="R13" s="36">
        <v>80</v>
      </c>
      <c r="S13" s="37">
        <v>51082.28020833333</v>
      </c>
      <c r="U13" s="17">
        <v>0.94</v>
      </c>
      <c r="V13" s="17">
        <v>0.98</v>
      </c>
      <c r="W13" s="17">
        <v>1.06</v>
      </c>
    </row>
    <row r="14" spans="1:19" s="25" customFormat="1" ht="20.25" customHeight="1">
      <c r="A14" s="35" t="s">
        <v>10</v>
      </c>
      <c r="B14" s="36">
        <v>7</v>
      </c>
      <c r="C14" s="37">
        <v>47583.333333333336</v>
      </c>
      <c r="D14" s="36">
        <v>61.8</v>
      </c>
      <c r="E14" s="37">
        <v>51489.985706580366</v>
      </c>
      <c r="F14" s="36">
        <v>100</v>
      </c>
      <c r="G14" s="37">
        <v>53748.29166666667</v>
      </c>
      <c r="H14" s="36">
        <v>84.5</v>
      </c>
      <c r="I14" s="37">
        <v>54884.55128205128</v>
      </c>
      <c r="J14" s="36">
        <v>64</v>
      </c>
      <c r="K14" s="37">
        <v>55989.552083333336</v>
      </c>
      <c r="L14" s="36">
        <v>42</v>
      </c>
      <c r="M14" s="37">
        <v>55170.59523809524</v>
      </c>
      <c r="N14" s="36">
        <v>52.8</v>
      </c>
      <c r="O14" s="37">
        <v>56409.36616161616</v>
      </c>
      <c r="P14" s="36">
        <v>26.8</v>
      </c>
      <c r="Q14" s="37">
        <v>59091.97263681592</v>
      </c>
      <c r="R14" s="36">
        <v>438.90000000000003</v>
      </c>
      <c r="S14" s="37">
        <v>54660.09098503834</v>
      </c>
    </row>
    <row r="15" ht="15">
      <c r="A15" s="7"/>
    </row>
    <row r="16" ht="15">
      <c r="A16" s="18" t="s">
        <v>54</v>
      </c>
    </row>
    <row r="17" ht="15">
      <c r="A17" s="8"/>
    </row>
    <row r="18" spans="1:19" ht="15" customHeight="1">
      <c r="A18" s="9"/>
      <c r="B18" s="55" t="s">
        <v>2</v>
      </c>
      <c r="C18" s="56"/>
      <c r="D18" s="55" t="s">
        <v>3</v>
      </c>
      <c r="E18" s="56"/>
      <c r="F18" s="55" t="s">
        <v>4</v>
      </c>
      <c r="G18" s="56"/>
      <c r="H18" s="55" t="s">
        <v>5</v>
      </c>
      <c r="I18" s="56"/>
      <c r="J18" s="55" t="s">
        <v>6</v>
      </c>
      <c r="K18" s="56"/>
      <c r="L18" s="55" t="s">
        <v>7</v>
      </c>
      <c r="M18" s="56"/>
      <c r="N18" s="55" t="s">
        <v>8</v>
      </c>
      <c r="O18" s="56"/>
      <c r="P18" s="55" t="s">
        <v>9</v>
      </c>
      <c r="Q18" s="56"/>
      <c r="R18" s="55" t="s">
        <v>10</v>
      </c>
      <c r="S18" s="56"/>
    </row>
    <row r="19" spans="1:19" ht="15" customHeight="1">
      <c r="A19" s="73" t="s">
        <v>12</v>
      </c>
      <c r="B19" s="57"/>
      <c r="C19" s="58"/>
      <c r="D19" s="57"/>
      <c r="E19" s="58"/>
      <c r="F19" s="57"/>
      <c r="G19" s="58"/>
      <c r="H19" s="57"/>
      <c r="I19" s="58"/>
      <c r="J19" s="57"/>
      <c r="K19" s="58"/>
      <c r="L19" s="57"/>
      <c r="M19" s="58"/>
      <c r="N19" s="57"/>
      <c r="O19" s="58"/>
      <c r="P19" s="57"/>
      <c r="Q19" s="58"/>
      <c r="R19" s="57"/>
      <c r="S19" s="58"/>
    </row>
    <row r="20" spans="1:19" ht="15" customHeight="1">
      <c r="A20" s="74"/>
      <c r="B20" s="57"/>
      <c r="C20" s="58"/>
      <c r="D20" s="57"/>
      <c r="E20" s="58"/>
      <c r="F20" s="57"/>
      <c r="G20" s="58"/>
      <c r="H20" s="57"/>
      <c r="I20" s="58"/>
      <c r="J20" s="57"/>
      <c r="K20" s="58"/>
      <c r="L20" s="57"/>
      <c r="M20" s="58"/>
      <c r="N20" s="57"/>
      <c r="O20" s="58"/>
      <c r="P20" s="57"/>
      <c r="Q20" s="58"/>
      <c r="R20" s="57"/>
      <c r="S20" s="58"/>
    </row>
    <row r="21" spans="1:19" ht="15" customHeight="1">
      <c r="A21" s="19">
        <v>1</v>
      </c>
      <c r="B21" s="75">
        <f>C12/C40-1</f>
        <v>0.006180758017492849</v>
      </c>
      <c r="C21" s="76"/>
      <c r="D21" s="75">
        <f>E12/E40-1</f>
        <v>0.04452419120476159</v>
      </c>
      <c r="E21" s="76"/>
      <c r="F21" s="75">
        <f>G12/G40-1</f>
        <v>0.047409064234433584</v>
      </c>
      <c r="G21" s="76"/>
      <c r="H21" s="75">
        <f>I12/I40-1</f>
        <v>0.038259626983042416</v>
      </c>
      <c r="I21" s="76"/>
      <c r="J21" s="75">
        <f>K12/K40-1</f>
        <v>0.013211818053745716</v>
      </c>
      <c r="K21" s="76"/>
      <c r="L21" s="75">
        <f>M12/M40-1</f>
        <v>0.005727269538326807</v>
      </c>
      <c r="M21" s="76"/>
      <c r="N21" s="75">
        <f>O12/O40-1</f>
        <v>0.017018398835507487</v>
      </c>
      <c r="O21" s="76"/>
      <c r="P21" s="75">
        <f>Q12/Q40-1</f>
        <v>-0.017624795771605584</v>
      </c>
      <c r="Q21" s="76"/>
      <c r="R21" s="75">
        <f>S12/S40-1</f>
        <v>0.028845797324928757</v>
      </c>
      <c r="S21" s="76"/>
    </row>
    <row r="22" spans="1:19" ht="15">
      <c r="A22" s="19">
        <v>2</v>
      </c>
      <c r="B22" s="75">
        <f>C13/C41-1</f>
        <v>-0.13769230769230756</v>
      </c>
      <c r="C22" s="76"/>
      <c r="D22" s="75">
        <f>E13/E41-1</f>
        <v>0.04463083416454183</v>
      </c>
      <c r="E22" s="76"/>
      <c r="F22" s="75">
        <f>G13/G41-1</f>
        <v>0.007280178079392963</v>
      </c>
      <c r="G22" s="76"/>
      <c r="H22" s="75">
        <f>I13/I41-1</f>
        <v>-0.016333799012759664</v>
      </c>
      <c r="I22" s="76"/>
      <c r="J22" s="75">
        <f>K13/K41-1</f>
        <v>0.028554129724685184</v>
      </c>
      <c r="K22" s="76"/>
      <c r="L22" s="75">
        <f>M13/M41-1</f>
        <v>0.025129691631517126</v>
      </c>
      <c r="M22" s="76"/>
      <c r="N22" s="75">
        <f>O13/O41-1</f>
        <v>-0.014598540145985495</v>
      </c>
      <c r="O22" s="76"/>
      <c r="P22" s="75">
        <f>Q13/Q41-1</f>
        <v>-0.14970930232558144</v>
      </c>
      <c r="Q22" s="76"/>
      <c r="R22" s="75">
        <f>S13/S41-1</f>
        <v>0.008973052911959378</v>
      </c>
      <c r="S22" s="76"/>
    </row>
    <row r="23" spans="1:19" ht="15">
      <c r="A23" s="19" t="s">
        <v>10</v>
      </c>
      <c r="B23" s="75">
        <f>C14/C42-1</f>
        <v>-0.02034313725490189</v>
      </c>
      <c r="C23" s="76"/>
      <c r="D23" s="75">
        <f>E14/E42-1</f>
        <v>0.04497395923334002</v>
      </c>
      <c r="E23" s="76"/>
      <c r="F23" s="75">
        <f>G14/G42-1</f>
        <v>0.03899317388793344</v>
      </c>
      <c r="G23" s="76"/>
      <c r="H23" s="75">
        <f>I14/I42-1</f>
        <v>0.032332212067165855</v>
      </c>
      <c r="I23" s="76"/>
      <c r="J23" s="75">
        <f>K14/K42-1</f>
        <v>0.009343429028082939</v>
      </c>
      <c r="K23" s="76"/>
      <c r="L23" s="75">
        <f>M14/M42-1</f>
        <v>0.011463892376399665</v>
      </c>
      <c r="M23" s="76"/>
      <c r="N23" s="75">
        <f>O14/O42-1</f>
        <v>0.00995211288835085</v>
      </c>
      <c r="O23" s="76"/>
      <c r="P23" s="75">
        <f>Q14/Q42-1</f>
        <v>-0.02149976314953661</v>
      </c>
      <c r="Q23" s="76"/>
      <c r="R23" s="75">
        <f>S14/S42-1</f>
        <v>0.025636607427452107</v>
      </c>
      <c r="S23" s="76"/>
    </row>
    <row r="24" ht="15">
      <c r="A24" s="7"/>
    </row>
    <row r="25" ht="15">
      <c r="A25" s="18" t="s">
        <v>55</v>
      </c>
    </row>
    <row r="26" ht="15">
      <c r="A26" s="8"/>
    </row>
    <row r="27" spans="1:19" ht="15">
      <c r="A27" s="9"/>
      <c r="B27" s="55" t="s">
        <v>2</v>
      </c>
      <c r="C27" s="56"/>
      <c r="D27" s="55" t="s">
        <v>3</v>
      </c>
      <c r="E27" s="56"/>
      <c r="F27" s="55" t="s">
        <v>4</v>
      </c>
      <c r="G27" s="56"/>
      <c r="H27" s="55" t="s">
        <v>5</v>
      </c>
      <c r="I27" s="56"/>
      <c r="J27" s="55" t="s">
        <v>6</v>
      </c>
      <c r="K27" s="56"/>
      <c r="L27" s="55" t="s">
        <v>7</v>
      </c>
      <c r="M27" s="56"/>
      <c r="N27" s="55" t="s">
        <v>8</v>
      </c>
      <c r="O27" s="56"/>
      <c r="P27" s="55" t="s">
        <v>9</v>
      </c>
      <c r="Q27" s="56"/>
      <c r="R27" s="55" t="s">
        <v>10</v>
      </c>
      <c r="S27" s="56"/>
    </row>
    <row r="28" spans="1:19" ht="15">
      <c r="A28" s="10"/>
      <c r="B28" s="57"/>
      <c r="C28" s="58"/>
      <c r="D28" s="57"/>
      <c r="E28" s="58"/>
      <c r="F28" s="57"/>
      <c r="G28" s="58"/>
      <c r="H28" s="57"/>
      <c r="I28" s="58"/>
      <c r="J28" s="57"/>
      <c r="K28" s="58"/>
      <c r="L28" s="57"/>
      <c r="M28" s="58"/>
      <c r="N28" s="57"/>
      <c r="O28" s="58"/>
      <c r="P28" s="57"/>
      <c r="Q28" s="58"/>
      <c r="R28" s="57"/>
      <c r="S28" s="58"/>
    </row>
    <row r="29" spans="1:19" ht="22.5">
      <c r="A29" s="11" t="s">
        <v>12</v>
      </c>
      <c r="B29" s="57"/>
      <c r="C29" s="58"/>
      <c r="D29" s="57"/>
      <c r="E29" s="58"/>
      <c r="F29" s="57"/>
      <c r="G29" s="58"/>
      <c r="H29" s="57"/>
      <c r="I29" s="58"/>
      <c r="J29" s="57"/>
      <c r="K29" s="58"/>
      <c r="L29" s="57"/>
      <c r="M29" s="58"/>
      <c r="N29" s="57"/>
      <c r="O29" s="58"/>
      <c r="P29" s="57"/>
      <c r="Q29" s="58"/>
      <c r="R29" s="57"/>
      <c r="S29" s="58"/>
    </row>
    <row r="30" spans="1:19" ht="15">
      <c r="A30" s="19">
        <v>1</v>
      </c>
      <c r="B30" s="75">
        <f>C12/C103-1</f>
        <v>0.028367716548102884</v>
      </c>
      <c r="C30" s="76"/>
      <c r="D30" s="75">
        <f>E12/E103-1</f>
        <v>0.10282623351566533</v>
      </c>
      <c r="E30" s="76"/>
      <c r="F30" s="75">
        <f>G12/G103-1</f>
        <v>0.12057219249504403</v>
      </c>
      <c r="G30" s="76"/>
      <c r="H30" s="75">
        <f>I12/I103-1</f>
        <v>0.12148007976694042</v>
      </c>
      <c r="I30" s="76"/>
      <c r="J30" s="75">
        <f>K12/K103-1</f>
        <v>0.13739280843079316</v>
      </c>
      <c r="K30" s="76"/>
      <c r="L30" s="75">
        <f>M12/M103-1</f>
        <v>0.11387025626545744</v>
      </c>
      <c r="M30" s="76"/>
      <c r="N30" s="75">
        <f>O12/O103-1</f>
        <v>0.11337057158036234</v>
      </c>
      <c r="O30" s="76"/>
      <c r="P30" s="75">
        <f>Q12/Q103-1</f>
        <v>0.1905192081473157</v>
      </c>
      <c r="Q30" s="76"/>
      <c r="R30" s="75">
        <f>S12/S103-1</f>
        <v>0.12098769919195362</v>
      </c>
      <c r="S30" s="76"/>
    </row>
    <row r="31" spans="1:19" ht="15">
      <c r="A31" s="19">
        <v>2</v>
      </c>
      <c r="B31" s="75">
        <f>C13/C104-1</f>
        <v>0.1538857436953167</v>
      </c>
      <c r="C31" s="76"/>
      <c r="D31" s="75">
        <f>E13/E104-1</f>
        <v>0.1629246388129637</v>
      </c>
      <c r="E31" s="76"/>
      <c r="F31" s="75">
        <f>G13/G104-1</f>
        <v>0.09985891601980601</v>
      </c>
      <c r="G31" s="76"/>
      <c r="H31" s="75">
        <f>I13/I104-1</f>
        <v>0.06631058446339644</v>
      </c>
      <c r="I31" s="76"/>
      <c r="J31" s="75">
        <f>K13/K104-1</f>
        <v>0.11192937541381598</v>
      </c>
      <c r="K31" s="76"/>
      <c r="L31" s="75">
        <f>M13/M104-1</f>
        <v>0.06496201345426544</v>
      </c>
      <c r="M31" s="76"/>
      <c r="N31" s="75">
        <f>O13/O104-1</f>
        <v>0.12751677852348986</v>
      </c>
      <c r="O31" s="76"/>
      <c r="P31" s="75">
        <f>Q13/Q104-1</f>
        <v>0.005154639175257714</v>
      </c>
      <c r="Q31" s="76"/>
      <c r="R31" s="75">
        <f>S13/S104-1</f>
        <v>0.12162952983907127</v>
      </c>
      <c r="S31" s="76"/>
    </row>
    <row r="32" spans="1:19" ht="15">
      <c r="A32" s="19" t="s">
        <v>10</v>
      </c>
      <c r="B32" s="75">
        <f>C14/C105-1</f>
        <v>0.12886453230213246</v>
      </c>
      <c r="C32" s="76"/>
      <c r="D32" s="75">
        <f>E14/E105-1</f>
        <v>0.11813215432313506</v>
      </c>
      <c r="E32" s="76"/>
      <c r="F32" s="75">
        <f>G14/G105-1</f>
        <v>0.12067245959803952</v>
      </c>
      <c r="G32" s="76"/>
      <c r="H32" s="75">
        <f>I14/I105-1</f>
        <v>0.11547164364065776</v>
      </c>
      <c r="I32" s="76"/>
      <c r="J32" s="75">
        <f>K14/K105-1</f>
        <v>0.13194053676123718</v>
      </c>
      <c r="K32" s="76"/>
      <c r="L32" s="75">
        <f>M14/M105-1</f>
        <v>0.10804167221564565</v>
      </c>
      <c r="M32" s="76"/>
      <c r="N32" s="75">
        <f>O14/O105-1</f>
        <v>0.11496385194821745</v>
      </c>
      <c r="O32" s="76"/>
      <c r="P32" s="75">
        <f>Q14/Q105-1</f>
        <v>0.19127034295134981</v>
      </c>
      <c r="Q32" s="76"/>
      <c r="R32" s="75">
        <f>S14/S105-1</f>
        <v>0.12572784970490725</v>
      </c>
      <c r="S32" s="76"/>
    </row>
    <row r="33" spans="1:19" ht="15" customHeight="1">
      <c r="A33" s="30"/>
      <c r="B33" s="31"/>
      <c r="C33" s="27"/>
      <c r="D33" s="26"/>
      <c r="E33" s="27"/>
      <c r="F33" s="26"/>
      <c r="G33" s="27"/>
      <c r="H33" s="26"/>
      <c r="I33" s="27"/>
      <c r="J33" s="26"/>
      <c r="K33" s="27"/>
      <c r="L33" s="26"/>
      <c r="M33" s="27"/>
      <c r="N33" s="26"/>
      <c r="O33" s="27"/>
      <c r="P33" s="26"/>
      <c r="Q33" s="27"/>
      <c r="R33" s="26"/>
      <c r="S33" s="27"/>
    </row>
    <row r="34" spans="1:19" ht="15" customHeight="1">
      <c r="A34" s="30"/>
      <c r="B34" s="31"/>
      <c r="C34" s="45"/>
      <c r="D34" s="44"/>
      <c r="E34" s="45"/>
      <c r="F34" s="44"/>
      <c r="G34" s="45"/>
      <c r="H34" s="44"/>
      <c r="I34" s="45"/>
      <c r="J34" s="44"/>
      <c r="K34" s="45"/>
      <c r="L34" s="44"/>
      <c r="M34" s="45"/>
      <c r="N34" s="44"/>
      <c r="O34" s="45"/>
      <c r="P34" s="44"/>
      <c r="Q34" s="45"/>
      <c r="R34" s="44"/>
      <c r="S34" s="45"/>
    </row>
    <row r="35" spans="1:19" ht="15" customHeight="1">
      <c r="A35" s="7">
        <v>42309</v>
      </c>
      <c r="B35" s="31"/>
      <c r="C35" s="45"/>
      <c r="D35" s="44"/>
      <c r="E35" s="45"/>
      <c r="F35" s="44"/>
      <c r="G35" s="45"/>
      <c r="H35" s="44"/>
      <c r="I35" s="45"/>
      <c r="J35" s="44"/>
      <c r="K35" s="45"/>
      <c r="L35" s="44"/>
      <c r="M35" s="45"/>
      <c r="N35" s="44"/>
      <c r="O35" s="45"/>
      <c r="P35" s="44"/>
      <c r="Q35" s="45"/>
      <c r="R35" s="44"/>
      <c r="S35" s="45"/>
    </row>
    <row r="36" spans="1:19" ht="15" customHeight="1">
      <c r="A36" s="8"/>
      <c r="B36" s="55" t="s">
        <v>2</v>
      </c>
      <c r="C36" s="56"/>
      <c r="D36" s="55" t="s">
        <v>3</v>
      </c>
      <c r="E36" s="56"/>
      <c r="F36" s="55" t="s">
        <v>4</v>
      </c>
      <c r="G36" s="56"/>
      <c r="H36" s="55" t="s">
        <v>5</v>
      </c>
      <c r="I36" s="56"/>
      <c r="J36" s="55" t="s">
        <v>6</v>
      </c>
      <c r="K36" s="56"/>
      <c r="L36" s="55" t="s">
        <v>7</v>
      </c>
      <c r="M36" s="56"/>
      <c r="N36" s="55" t="s">
        <v>8</v>
      </c>
      <c r="O36" s="56"/>
      <c r="P36" s="55" t="s">
        <v>9</v>
      </c>
      <c r="Q36" s="56"/>
      <c r="R36" s="55" t="s">
        <v>10</v>
      </c>
      <c r="S36" s="56"/>
    </row>
    <row r="37" spans="1:19" ht="15" customHeight="1">
      <c r="A37" s="9"/>
      <c r="B37" s="57"/>
      <c r="C37" s="58"/>
      <c r="D37" s="57"/>
      <c r="E37" s="58"/>
      <c r="F37" s="57"/>
      <c r="G37" s="58"/>
      <c r="H37" s="57"/>
      <c r="I37" s="58"/>
      <c r="J37" s="57"/>
      <c r="K37" s="58"/>
      <c r="L37" s="57"/>
      <c r="M37" s="58"/>
      <c r="N37" s="57"/>
      <c r="O37" s="58"/>
      <c r="P37" s="57"/>
      <c r="Q37" s="58"/>
      <c r="R37" s="57"/>
      <c r="S37" s="58"/>
    </row>
    <row r="38" spans="1:19" ht="15" customHeight="1">
      <c r="A38" s="10"/>
      <c r="B38" s="59"/>
      <c r="C38" s="60"/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9"/>
      <c r="Q38" s="60"/>
      <c r="R38" s="59"/>
      <c r="S38" s="60"/>
    </row>
    <row r="39" spans="1:19" ht="26.25" customHeight="1">
      <c r="A39" s="11" t="s">
        <v>12</v>
      </c>
      <c r="B39" s="12" t="s">
        <v>45</v>
      </c>
      <c r="C39" s="12" t="s">
        <v>14</v>
      </c>
      <c r="D39" s="12" t="s">
        <v>45</v>
      </c>
      <c r="E39" s="12" t="s">
        <v>14</v>
      </c>
      <c r="F39" s="12" t="s">
        <v>45</v>
      </c>
      <c r="G39" s="12" t="s">
        <v>14</v>
      </c>
      <c r="H39" s="12" t="s">
        <v>45</v>
      </c>
      <c r="I39" s="12" t="s">
        <v>14</v>
      </c>
      <c r="J39" s="12" t="s">
        <v>45</v>
      </c>
      <c r="K39" s="12" t="s">
        <v>14</v>
      </c>
      <c r="L39" s="12" t="s">
        <v>45</v>
      </c>
      <c r="M39" s="12" t="s">
        <v>14</v>
      </c>
      <c r="N39" s="12" t="s">
        <v>45</v>
      </c>
      <c r="O39" s="12" t="s">
        <v>14</v>
      </c>
      <c r="P39" s="12" t="s">
        <v>45</v>
      </c>
      <c r="Q39" s="12" t="s">
        <v>14</v>
      </c>
      <c r="R39" s="12" t="s">
        <v>45</v>
      </c>
      <c r="S39" s="12" t="s">
        <v>14</v>
      </c>
    </row>
    <row r="40" spans="1:19" ht="21" customHeight="1">
      <c r="A40" s="35">
        <v>1</v>
      </c>
      <c r="B40" s="36">
        <v>6</v>
      </c>
      <c r="C40" s="37">
        <v>47638.88888888888</v>
      </c>
      <c r="D40" s="36">
        <v>40</v>
      </c>
      <c r="E40" s="37">
        <v>50143.73333333334</v>
      </c>
      <c r="F40" s="36">
        <v>89.8</v>
      </c>
      <c r="G40" s="37">
        <v>52034.10152190052</v>
      </c>
      <c r="H40" s="36">
        <v>62.5</v>
      </c>
      <c r="I40" s="37">
        <v>53310.63066666667</v>
      </c>
      <c r="J40" s="36">
        <v>46.4</v>
      </c>
      <c r="K40" s="37">
        <v>56142.21192528736</v>
      </c>
      <c r="L40" s="36">
        <v>47</v>
      </c>
      <c r="M40" s="37">
        <v>55143.592198581566</v>
      </c>
      <c r="N40" s="36">
        <v>51.8</v>
      </c>
      <c r="O40" s="37">
        <v>56151.85263835264</v>
      </c>
      <c r="P40" s="36">
        <v>18</v>
      </c>
      <c r="Q40" s="37">
        <v>60560.18518518518</v>
      </c>
      <c r="R40" s="36">
        <v>362.50000000000006</v>
      </c>
      <c r="S40" s="37">
        <v>53902.72965517241</v>
      </c>
    </row>
    <row r="41" spans="1:19" ht="21" customHeight="1">
      <c r="A41" s="35">
        <v>2</v>
      </c>
      <c r="B41" s="36">
        <v>1</v>
      </c>
      <c r="C41" s="37">
        <v>54166.666666666664</v>
      </c>
      <c r="D41" s="36">
        <v>19.8</v>
      </c>
      <c r="E41" s="37">
        <v>47516.78619528619</v>
      </c>
      <c r="F41" s="36">
        <v>20</v>
      </c>
      <c r="G41" s="37">
        <v>50370.791666666664</v>
      </c>
      <c r="H41" s="36">
        <v>17</v>
      </c>
      <c r="I41" s="37">
        <v>52632.35294117647</v>
      </c>
      <c r="J41" s="36">
        <v>7</v>
      </c>
      <c r="K41" s="37">
        <v>51023.80952380952</v>
      </c>
      <c r="L41" s="36">
        <v>10</v>
      </c>
      <c r="M41" s="37">
        <v>51733.291666666664</v>
      </c>
      <c r="N41" s="36">
        <v>6</v>
      </c>
      <c r="O41" s="37">
        <v>53277.77777777778</v>
      </c>
      <c r="P41" s="36">
        <v>1</v>
      </c>
      <c r="Q41" s="37">
        <v>57333.333333333336</v>
      </c>
      <c r="R41" s="36">
        <v>82.8</v>
      </c>
      <c r="S41" s="37">
        <v>50627.992552334945</v>
      </c>
    </row>
    <row r="42" spans="1:19" ht="21" customHeight="1">
      <c r="A42" s="35" t="s">
        <v>10</v>
      </c>
      <c r="B42" s="36">
        <v>7</v>
      </c>
      <c r="C42" s="37">
        <v>48571.42857142857</v>
      </c>
      <c r="D42" s="36">
        <v>59.8</v>
      </c>
      <c r="E42" s="37">
        <v>49273.94147157191</v>
      </c>
      <c r="F42" s="36">
        <v>109.8</v>
      </c>
      <c r="G42" s="37">
        <v>51731.13069216757</v>
      </c>
      <c r="H42" s="36">
        <v>79.5</v>
      </c>
      <c r="I42" s="37">
        <v>53165.590146750525</v>
      </c>
      <c r="J42" s="36">
        <v>53.4</v>
      </c>
      <c r="K42" s="37">
        <v>55471.260299625465</v>
      </c>
      <c r="L42" s="36">
        <v>57</v>
      </c>
      <c r="M42" s="37">
        <v>54545.29385964912</v>
      </c>
      <c r="N42" s="36">
        <v>57.8</v>
      </c>
      <c r="O42" s="37">
        <v>55853.50576701269</v>
      </c>
      <c r="P42" s="36">
        <v>19</v>
      </c>
      <c r="Q42" s="37">
        <v>60390.35087719298</v>
      </c>
      <c r="R42" s="36">
        <v>445.30000000000007</v>
      </c>
      <c r="S42" s="37">
        <v>53293.81828729694</v>
      </c>
    </row>
    <row r="43" spans="1:19" ht="15" customHeight="1">
      <c r="A43" s="30"/>
      <c r="B43" s="31"/>
      <c r="C43" s="45"/>
      <c r="D43" s="44"/>
      <c r="E43" s="45"/>
      <c r="F43" s="44"/>
      <c r="G43" s="45"/>
      <c r="H43" s="44"/>
      <c r="I43" s="45"/>
      <c r="J43" s="44"/>
      <c r="K43" s="45"/>
      <c r="L43" s="44"/>
      <c r="M43" s="45"/>
      <c r="N43" s="44"/>
      <c r="O43" s="45"/>
      <c r="P43" s="44"/>
      <c r="Q43" s="45"/>
      <c r="R43" s="44"/>
      <c r="S43" s="45"/>
    </row>
    <row r="44" spans="1:19" ht="15" customHeight="1">
      <c r="A44" s="30"/>
      <c r="B44" s="31"/>
      <c r="C44" s="45"/>
      <c r="D44" s="44"/>
      <c r="E44" s="45"/>
      <c r="F44" s="44"/>
      <c r="G44" s="45"/>
      <c r="H44" s="44"/>
      <c r="I44" s="45"/>
      <c r="J44" s="44"/>
      <c r="K44" s="45"/>
      <c r="L44" s="44"/>
      <c r="M44" s="45"/>
      <c r="N44" s="44"/>
      <c r="O44" s="45"/>
      <c r="P44" s="44"/>
      <c r="Q44" s="45"/>
      <c r="R44" s="44"/>
      <c r="S44" s="45"/>
    </row>
    <row r="45" spans="1:19" ht="15" customHeight="1">
      <c r="A45" s="30"/>
      <c r="B45" s="31"/>
      <c r="C45" s="29"/>
      <c r="D45" s="28"/>
      <c r="E45" s="29"/>
      <c r="F45" s="28"/>
      <c r="G45" s="29"/>
      <c r="H45" s="28"/>
      <c r="I45" s="29"/>
      <c r="J45" s="28"/>
      <c r="K45" s="29"/>
      <c r="L45" s="28"/>
      <c r="M45" s="29"/>
      <c r="N45" s="28"/>
      <c r="O45" s="29"/>
      <c r="P45" s="28"/>
      <c r="Q45" s="29"/>
      <c r="R45" s="28"/>
      <c r="S45" s="29"/>
    </row>
    <row r="46" spans="1:19" ht="15" customHeight="1">
      <c r="A46" s="30"/>
      <c r="B46" s="31"/>
      <c r="C46" s="29"/>
      <c r="D46" s="28"/>
      <c r="E46" s="29"/>
      <c r="F46" s="28"/>
      <c r="G46" s="29"/>
      <c r="H46" s="28"/>
      <c r="I46" s="29"/>
      <c r="J46" s="28"/>
      <c r="K46" s="29"/>
      <c r="L46" s="28"/>
      <c r="M46" s="29"/>
      <c r="N46" s="28"/>
      <c r="O46" s="29"/>
      <c r="P46" s="28"/>
      <c r="Q46" s="29"/>
      <c r="R46" s="28"/>
      <c r="S46" s="29"/>
    </row>
    <row r="47" spans="1:19" ht="15">
      <c r="A47" s="30"/>
      <c r="B47" s="31"/>
      <c r="C47" s="29"/>
      <c r="D47" s="28"/>
      <c r="E47" s="29"/>
      <c r="F47" s="28"/>
      <c r="G47" s="29"/>
      <c r="H47" s="28"/>
      <c r="I47" s="29"/>
      <c r="J47" s="28"/>
      <c r="K47" s="29"/>
      <c r="L47" s="28"/>
      <c r="M47" s="29"/>
      <c r="N47" s="28"/>
      <c r="O47" s="29"/>
      <c r="P47" s="28"/>
      <c r="Q47" s="29"/>
      <c r="R47" s="28"/>
      <c r="S47" s="29"/>
    </row>
    <row r="48" spans="1:19" ht="15">
      <c r="A48" s="21"/>
      <c r="B48" s="55" t="s">
        <v>2</v>
      </c>
      <c r="C48" s="56"/>
      <c r="D48" s="55" t="s">
        <v>3</v>
      </c>
      <c r="E48" s="56"/>
      <c r="F48" s="55" t="s">
        <v>4</v>
      </c>
      <c r="G48" s="56"/>
      <c r="H48" s="55" t="s">
        <v>5</v>
      </c>
      <c r="I48" s="56"/>
      <c r="J48" s="55" t="s">
        <v>6</v>
      </c>
      <c r="K48" s="56"/>
      <c r="L48" s="55" t="s">
        <v>7</v>
      </c>
      <c r="M48" s="56"/>
      <c r="N48" s="55" t="s">
        <v>8</v>
      </c>
      <c r="O48" s="56"/>
      <c r="P48" s="55" t="s">
        <v>9</v>
      </c>
      <c r="Q48" s="56"/>
      <c r="R48" s="55" t="s">
        <v>10</v>
      </c>
      <c r="S48" s="56"/>
    </row>
    <row r="49" spans="1:19" ht="15">
      <c r="A49" s="9"/>
      <c r="B49" s="57"/>
      <c r="C49" s="58"/>
      <c r="D49" s="57"/>
      <c r="E49" s="58"/>
      <c r="F49" s="57"/>
      <c r="G49" s="58"/>
      <c r="H49" s="57"/>
      <c r="I49" s="58"/>
      <c r="J49" s="57"/>
      <c r="K49" s="58"/>
      <c r="L49" s="57"/>
      <c r="M49" s="58"/>
      <c r="N49" s="57"/>
      <c r="O49" s="58"/>
      <c r="P49" s="57"/>
      <c r="Q49" s="58"/>
      <c r="R49" s="57"/>
      <c r="S49" s="58"/>
    </row>
    <row r="50" spans="1:19" ht="15">
      <c r="A50" s="7">
        <v>41944</v>
      </c>
      <c r="B50" s="59"/>
      <c r="C50" s="60"/>
      <c r="D50" s="59"/>
      <c r="E50" s="60"/>
      <c r="F50" s="59"/>
      <c r="G50" s="60"/>
      <c r="H50" s="59"/>
      <c r="I50" s="60"/>
      <c r="J50" s="59"/>
      <c r="K50" s="60"/>
      <c r="L50" s="59"/>
      <c r="M50" s="60"/>
      <c r="N50" s="59"/>
      <c r="O50" s="60"/>
      <c r="P50" s="59"/>
      <c r="Q50" s="60"/>
      <c r="R50" s="59"/>
      <c r="S50" s="60"/>
    </row>
    <row r="51" spans="1:19" ht="22.5">
      <c r="A51" s="11" t="s">
        <v>12</v>
      </c>
      <c r="B51" s="12" t="s">
        <v>13</v>
      </c>
      <c r="C51" s="12" t="s">
        <v>14</v>
      </c>
      <c r="D51" s="12" t="s">
        <v>13</v>
      </c>
      <c r="E51" s="12" t="s">
        <v>14</v>
      </c>
      <c r="F51" s="12" t="s">
        <v>13</v>
      </c>
      <c r="G51" s="12" t="s">
        <v>14</v>
      </c>
      <c r="H51" s="12" t="s">
        <v>13</v>
      </c>
      <c r="I51" s="12" t="s">
        <v>14</v>
      </c>
      <c r="J51" s="12" t="s">
        <v>13</v>
      </c>
      <c r="K51" s="12" t="s">
        <v>14</v>
      </c>
      <c r="L51" s="12" t="s">
        <v>13</v>
      </c>
      <c r="M51" s="12" t="s">
        <v>14</v>
      </c>
      <c r="N51" s="12" t="s">
        <v>13</v>
      </c>
      <c r="O51" s="12" t="s">
        <v>14</v>
      </c>
      <c r="P51" s="12" t="s">
        <v>13</v>
      </c>
      <c r="Q51" s="12" t="s">
        <v>14</v>
      </c>
      <c r="R51" s="12" t="s">
        <v>13</v>
      </c>
      <c r="S51" s="12" t="s">
        <v>14</v>
      </c>
    </row>
    <row r="52" spans="1:19" ht="15">
      <c r="A52" s="14">
        <v>1</v>
      </c>
      <c r="B52" s="15">
        <v>2</v>
      </c>
      <c r="C52" s="16">
        <v>50125</v>
      </c>
      <c r="D52" s="15">
        <v>45.8</v>
      </c>
      <c r="E52" s="16">
        <v>49525.064774381375</v>
      </c>
      <c r="F52" s="15">
        <v>76</v>
      </c>
      <c r="G52" s="16">
        <v>51485.73026315789</v>
      </c>
      <c r="H52" s="15">
        <v>52.5</v>
      </c>
      <c r="I52" s="16">
        <v>52876.19047619047</v>
      </c>
      <c r="J52" s="15">
        <v>47</v>
      </c>
      <c r="K52" s="16">
        <v>54852.78191489362</v>
      </c>
      <c r="L52" s="15">
        <v>41</v>
      </c>
      <c r="M52" s="16">
        <v>54245.890243902446</v>
      </c>
      <c r="N52" s="15">
        <v>51.7</v>
      </c>
      <c r="O52" s="16">
        <v>55746.27643455835</v>
      </c>
      <c r="P52" s="15">
        <v>20.3</v>
      </c>
      <c r="Q52" s="16">
        <v>58793.07224958949</v>
      </c>
      <c r="R52" s="15">
        <v>336.3</v>
      </c>
      <c r="S52" s="16">
        <v>53330.82835266131</v>
      </c>
    </row>
    <row r="53" spans="1:19" ht="15">
      <c r="A53" s="14">
        <v>2</v>
      </c>
      <c r="B53" s="15">
        <v>3</v>
      </c>
      <c r="C53" s="16">
        <v>46861.083333333336</v>
      </c>
      <c r="D53" s="15">
        <v>20</v>
      </c>
      <c r="E53" s="16">
        <v>47216.612499999996</v>
      </c>
      <c r="F53" s="15">
        <v>15.9</v>
      </c>
      <c r="G53" s="16">
        <v>49994.74790356395</v>
      </c>
      <c r="H53" s="15">
        <v>14</v>
      </c>
      <c r="I53" s="16">
        <v>50202.35119047619</v>
      </c>
      <c r="J53" s="15">
        <v>4</v>
      </c>
      <c r="K53" s="16">
        <v>52833.333333333336</v>
      </c>
      <c r="L53" s="15">
        <v>8</v>
      </c>
      <c r="M53" s="16">
        <v>52062.5</v>
      </c>
      <c r="N53" s="15">
        <v>8</v>
      </c>
      <c r="O53" s="16">
        <v>50937.479166666664</v>
      </c>
      <c r="P53" s="15">
        <v>1.8</v>
      </c>
      <c r="Q53" s="16">
        <v>53009.25925925926</v>
      </c>
      <c r="R53" s="15">
        <v>74.69999999999999</v>
      </c>
      <c r="S53" s="16">
        <v>49711.04071842928</v>
      </c>
    </row>
    <row r="54" spans="1:19" ht="15">
      <c r="A54" s="22" t="s">
        <v>10</v>
      </c>
      <c r="B54" s="23">
        <f>B52+B53</f>
        <v>5</v>
      </c>
      <c r="C54" s="24">
        <f>SUMPRODUCT(B52:B53,C52:C53)/B54</f>
        <v>48166.65</v>
      </c>
      <c r="D54" s="23">
        <f>D52+D53</f>
        <v>65.8</v>
      </c>
      <c r="E54" s="24">
        <f>SUMPRODUCT(D52:D53,E52:E53)/D54</f>
        <v>48823.40754812564</v>
      </c>
      <c r="F54" s="23">
        <f>F52+F53</f>
        <v>91.9</v>
      </c>
      <c r="G54" s="24">
        <f>SUMPRODUCT(F52:F53,G52:G53)/F54</f>
        <v>51227.769223793985</v>
      </c>
      <c r="H54" s="23">
        <f>H52+H53</f>
        <v>66.5</v>
      </c>
      <c r="I54" s="24">
        <f>SUMPRODUCT(H52:H53,I52:I53)/H54</f>
        <v>52313.276942355886</v>
      </c>
      <c r="J54" s="23">
        <f>J52+J53</f>
        <v>51</v>
      </c>
      <c r="K54" s="24">
        <f>SUMPRODUCT(J52:J53,K52:K53)/J54</f>
        <v>54694.393790849674</v>
      </c>
      <c r="L54" s="23">
        <f>L52+L53</f>
        <v>49</v>
      </c>
      <c r="M54" s="24">
        <f>SUMPRODUCT(L52:L53,M52:M53)/L54</f>
        <v>53889.418367346945</v>
      </c>
      <c r="N54" s="23">
        <f>N52+N53</f>
        <v>59.7</v>
      </c>
      <c r="O54" s="24">
        <f>SUMPRODUCT(N52:N53,O52:O53)/N54</f>
        <v>55101.88149078727</v>
      </c>
      <c r="P54" s="23">
        <f>P52+P53</f>
        <v>22.1</v>
      </c>
      <c r="Q54" s="24">
        <f>SUMPRODUCT(P52:P53,Q52:Q53)/P54</f>
        <v>58321.99245852187</v>
      </c>
      <c r="R54" s="23">
        <f>R52+R53</f>
        <v>411</v>
      </c>
      <c r="S54" s="24">
        <f>SUMPRODUCT(R52:R53,S52:S53)/R54</f>
        <v>52672.925344687756</v>
      </c>
    </row>
    <row r="55" ht="15">
      <c r="A55" s="7"/>
    </row>
    <row r="56" ht="15">
      <c r="A56" s="7"/>
    </row>
    <row r="57" ht="15">
      <c r="A57" s="7"/>
    </row>
    <row r="58" ht="15">
      <c r="A58" s="7">
        <v>41579</v>
      </c>
    </row>
    <row r="59" spans="1:19" ht="15">
      <c r="A59" s="8"/>
      <c r="B59" s="55" t="s">
        <v>2</v>
      </c>
      <c r="C59" s="56"/>
      <c r="D59" s="55" t="s">
        <v>3</v>
      </c>
      <c r="E59" s="56"/>
      <c r="F59" s="55" t="s">
        <v>4</v>
      </c>
      <c r="G59" s="56"/>
      <c r="H59" s="55" t="s">
        <v>5</v>
      </c>
      <c r="I59" s="56"/>
      <c r="J59" s="55" t="s">
        <v>6</v>
      </c>
      <c r="K59" s="56"/>
      <c r="L59" s="55" t="s">
        <v>7</v>
      </c>
      <c r="M59" s="56"/>
      <c r="N59" s="55" t="s">
        <v>8</v>
      </c>
      <c r="O59" s="56"/>
      <c r="P59" s="55" t="s">
        <v>9</v>
      </c>
      <c r="Q59" s="56"/>
      <c r="R59" s="55" t="s">
        <v>10</v>
      </c>
      <c r="S59" s="56"/>
    </row>
    <row r="60" spans="1:19" ht="15">
      <c r="A60" s="9"/>
      <c r="B60" s="57"/>
      <c r="C60" s="58"/>
      <c r="D60" s="57"/>
      <c r="E60" s="58"/>
      <c r="F60" s="57"/>
      <c r="G60" s="58"/>
      <c r="H60" s="57"/>
      <c r="I60" s="58"/>
      <c r="J60" s="57"/>
      <c r="K60" s="58"/>
      <c r="L60" s="57"/>
      <c r="M60" s="58"/>
      <c r="N60" s="57"/>
      <c r="O60" s="58"/>
      <c r="P60" s="57"/>
      <c r="Q60" s="58"/>
      <c r="R60" s="57"/>
      <c r="S60" s="58"/>
    </row>
    <row r="61" spans="1:19" ht="15">
      <c r="A61" s="10"/>
      <c r="B61" s="59"/>
      <c r="C61" s="60"/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  <c r="P61" s="59"/>
      <c r="Q61" s="60"/>
      <c r="R61" s="59"/>
      <c r="S61" s="60"/>
    </row>
    <row r="62" spans="1:19" ht="22.5">
      <c r="A62" s="11" t="s">
        <v>12</v>
      </c>
      <c r="B62" s="12" t="s">
        <v>13</v>
      </c>
      <c r="C62" s="12" t="s">
        <v>14</v>
      </c>
      <c r="D62" s="12" t="s">
        <v>13</v>
      </c>
      <c r="E62" s="12" t="s">
        <v>14</v>
      </c>
      <c r="F62" s="12" t="s">
        <v>13</v>
      </c>
      <c r="G62" s="12" t="s">
        <v>14</v>
      </c>
      <c r="H62" s="12" t="s">
        <v>13</v>
      </c>
      <c r="I62" s="12" t="s">
        <v>14</v>
      </c>
      <c r="J62" s="12" t="s">
        <v>13</v>
      </c>
      <c r="K62" s="12" t="s">
        <v>14</v>
      </c>
      <c r="L62" s="12" t="s">
        <v>13</v>
      </c>
      <c r="M62" s="12" t="s">
        <v>14</v>
      </c>
      <c r="N62" s="12" t="s">
        <v>13</v>
      </c>
      <c r="O62" s="12" t="s">
        <v>14</v>
      </c>
      <c r="P62" s="12" t="s">
        <v>13</v>
      </c>
      <c r="Q62" s="12" t="s">
        <v>14</v>
      </c>
      <c r="R62" s="12" t="s">
        <v>13</v>
      </c>
      <c r="S62" s="12" t="s">
        <v>14</v>
      </c>
    </row>
    <row r="63" spans="1:19" ht="15">
      <c r="A63" s="14">
        <v>1</v>
      </c>
      <c r="B63" s="15">
        <v>4</v>
      </c>
      <c r="C63" s="16">
        <v>49583.333333333336</v>
      </c>
      <c r="D63" s="15">
        <v>33.1</v>
      </c>
      <c r="E63" s="16">
        <v>49242.173464249754</v>
      </c>
      <c r="F63" s="15">
        <v>55.1</v>
      </c>
      <c r="G63" s="16">
        <v>50703.20175438596</v>
      </c>
      <c r="H63" s="15">
        <v>41</v>
      </c>
      <c r="I63" s="16">
        <v>52079.25203252033</v>
      </c>
      <c r="J63" s="15">
        <v>39</v>
      </c>
      <c r="K63" s="16">
        <v>53378.143162393164</v>
      </c>
      <c r="L63" s="15">
        <v>29</v>
      </c>
      <c r="M63" s="16">
        <v>51465.51149425287</v>
      </c>
      <c r="N63" s="15">
        <v>39.8</v>
      </c>
      <c r="O63" s="16">
        <v>55173.77512562814</v>
      </c>
      <c r="P63" s="15">
        <v>8.6</v>
      </c>
      <c r="Q63" s="16">
        <v>56317.82170542635</v>
      </c>
      <c r="R63" s="15">
        <v>246.60000000000002</v>
      </c>
      <c r="S63" s="16">
        <v>52040.71532846716</v>
      </c>
    </row>
    <row r="64" spans="1:19" ht="15">
      <c r="A64" s="14">
        <v>2</v>
      </c>
      <c r="B64" s="15">
        <v>2</v>
      </c>
      <c r="C64" s="16">
        <v>45500</v>
      </c>
      <c r="D64" s="15">
        <v>16.9</v>
      </c>
      <c r="E64" s="16">
        <v>46937.829881656806</v>
      </c>
      <c r="F64" s="15">
        <v>10.9</v>
      </c>
      <c r="G64" s="16">
        <v>48111.611620795105</v>
      </c>
      <c r="H64" s="15">
        <v>14</v>
      </c>
      <c r="I64" s="16">
        <v>47720.208333333336</v>
      </c>
      <c r="J64" s="15">
        <v>3</v>
      </c>
      <c r="K64" s="16">
        <v>49333.333333333336</v>
      </c>
      <c r="L64" s="15">
        <v>8</v>
      </c>
      <c r="M64" s="16">
        <v>50250</v>
      </c>
      <c r="N64" s="15">
        <v>7</v>
      </c>
      <c r="O64" s="16">
        <v>50023.80952380953</v>
      </c>
      <c r="P64" s="15"/>
      <c r="Q64" s="16"/>
      <c r="R64" s="15">
        <v>59.8</v>
      </c>
      <c r="S64" s="16">
        <v>48259.416666666664</v>
      </c>
    </row>
    <row r="65" spans="1:19" ht="15">
      <c r="A65" s="14" t="s">
        <v>10</v>
      </c>
      <c r="B65" s="15">
        <v>6</v>
      </c>
      <c r="C65" s="16">
        <v>48222.2222222222</v>
      </c>
      <c r="D65" s="15">
        <v>50</v>
      </c>
      <c r="E65" s="16">
        <v>48463.30533333333</v>
      </c>
      <c r="F65" s="15">
        <v>66</v>
      </c>
      <c r="G65" s="16">
        <v>50275.19671717172</v>
      </c>
      <c r="H65" s="15">
        <v>55</v>
      </c>
      <c r="I65" s="16">
        <v>50969.67727272727</v>
      </c>
      <c r="J65" s="15">
        <v>42</v>
      </c>
      <c r="K65" s="16">
        <v>53089.22817460318</v>
      </c>
      <c r="L65" s="15">
        <v>37</v>
      </c>
      <c r="M65" s="16">
        <v>51202.698198198195</v>
      </c>
      <c r="N65" s="15">
        <v>46.8</v>
      </c>
      <c r="O65" s="16">
        <v>54403.48112535613</v>
      </c>
      <c r="P65" s="15">
        <v>8.6</v>
      </c>
      <c r="Q65" s="16">
        <v>56317.82170542635</v>
      </c>
      <c r="R65" s="15">
        <v>306.40000000000003</v>
      </c>
      <c r="S65" s="16">
        <v>51302.72035465622</v>
      </c>
    </row>
    <row r="67" ht="15">
      <c r="A67" s="18" t="s">
        <v>18</v>
      </c>
    </row>
    <row r="68" ht="15">
      <c r="A68" s="8"/>
    </row>
    <row r="69" spans="1:19" ht="15">
      <c r="A69" s="9"/>
      <c r="B69" s="55" t="s">
        <v>2</v>
      </c>
      <c r="C69" s="56"/>
      <c r="D69" s="55" t="s">
        <v>3</v>
      </c>
      <c r="E69" s="56"/>
      <c r="F69" s="55" t="s">
        <v>4</v>
      </c>
      <c r="G69" s="56"/>
      <c r="H69" s="55" t="s">
        <v>5</v>
      </c>
      <c r="I69" s="56"/>
      <c r="J69" s="55" t="s">
        <v>6</v>
      </c>
      <c r="K69" s="56"/>
      <c r="L69" s="55" t="s">
        <v>7</v>
      </c>
      <c r="M69" s="56"/>
      <c r="N69" s="55" t="s">
        <v>8</v>
      </c>
      <c r="O69" s="56"/>
      <c r="P69" s="55" t="s">
        <v>9</v>
      </c>
      <c r="Q69" s="56"/>
      <c r="R69" s="55" t="s">
        <v>10</v>
      </c>
      <c r="S69" s="56"/>
    </row>
    <row r="70" spans="1:19" ht="15">
      <c r="A70" s="10"/>
      <c r="B70" s="57"/>
      <c r="C70" s="58"/>
      <c r="D70" s="57"/>
      <c r="E70" s="58"/>
      <c r="F70" s="57"/>
      <c r="G70" s="58"/>
      <c r="H70" s="57"/>
      <c r="I70" s="58"/>
      <c r="J70" s="57"/>
      <c r="K70" s="58"/>
      <c r="L70" s="57"/>
      <c r="M70" s="58"/>
      <c r="N70" s="57"/>
      <c r="O70" s="58"/>
      <c r="P70" s="57"/>
      <c r="Q70" s="58"/>
      <c r="R70" s="57"/>
      <c r="S70" s="58"/>
    </row>
    <row r="71" spans="1:19" ht="22.5">
      <c r="A71" s="11" t="s">
        <v>12</v>
      </c>
      <c r="B71" s="57"/>
      <c r="C71" s="58"/>
      <c r="D71" s="57"/>
      <c r="E71" s="58"/>
      <c r="F71" s="57"/>
      <c r="G71" s="58"/>
      <c r="H71" s="57"/>
      <c r="I71" s="58"/>
      <c r="J71" s="57"/>
      <c r="K71" s="58"/>
      <c r="L71" s="57"/>
      <c r="M71" s="58"/>
      <c r="N71" s="57"/>
      <c r="O71" s="58"/>
      <c r="P71" s="57"/>
      <c r="Q71" s="58"/>
      <c r="R71" s="57"/>
      <c r="S71" s="58"/>
    </row>
    <row r="72" spans="1:19" ht="15">
      <c r="A72" s="19">
        <v>1</v>
      </c>
      <c r="B72" s="69">
        <f>C63/C83-1</f>
        <v>0.09643869341362832</v>
      </c>
      <c r="C72" s="70"/>
      <c r="D72" s="71">
        <f>E63/E83-1</f>
        <v>0.03489939055223701</v>
      </c>
      <c r="E72" s="70"/>
      <c r="F72" s="71">
        <f>G63/G83-1</f>
        <v>0.008847860517280592</v>
      </c>
      <c r="G72" s="70"/>
      <c r="H72" s="71">
        <f>I63/I83-1</f>
        <v>0.037799643078412215</v>
      </c>
      <c r="I72" s="70"/>
      <c r="J72" s="71">
        <f>K63/K83-1</f>
        <v>0.027040659622264984</v>
      </c>
      <c r="K72" s="70"/>
      <c r="L72" s="71">
        <f>M63/M83-1</f>
        <v>-0.011861516301297836</v>
      </c>
      <c r="M72" s="70"/>
      <c r="N72" s="71">
        <f>O63/O83-1</f>
        <v>0.041325668617355316</v>
      </c>
      <c r="O72" s="70"/>
      <c r="P72" s="71">
        <f>Q63/Q83-1</f>
        <v>0.12635643410852704</v>
      </c>
      <c r="Q72" s="70"/>
      <c r="R72" s="71">
        <f>S63/S83-1</f>
        <v>0.027181628429871596</v>
      </c>
      <c r="S72" s="72"/>
    </row>
    <row r="73" spans="1:19" ht="15">
      <c r="A73" s="19">
        <v>2</v>
      </c>
      <c r="B73" s="68">
        <f>C64/C84-1</f>
        <v>0.05349334107134118</v>
      </c>
      <c r="C73" s="65"/>
      <c r="D73" s="64">
        <f>E64/E84-1</f>
        <v>0.05652914432669687</v>
      </c>
      <c r="E73" s="65"/>
      <c r="F73" s="64">
        <f>G64/G84-1</f>
        <v>0.01756307244957478</v>
      </c>
      <c r="G73" s="65"/>
      <c r="H73" s="64">
        <f>I64/I84-1</f>
        <v>0.009358108108107999</v>
      </c>
      <c r="I73" s="65"/>
      <c r="J73" s="64">
        <f>K64/K84-1</f>
        <v>-0.020330969267139398</v>
      </c>
      <c r="K73" s="65"/>
      <c r="L73" s="64">
        <f>M64/M84-1</f>
        <v>0.03386286657768256</v>
      </c>
      <c r="M73" s="65"/>
      <c r="N73" s="64">
        <f>O64/O84-1</f>
        <v>-0.01740526429025635</v>
      </c>
      <c r="O73" s="65"/>
      <c r="P73" s="64"/>
      <c r="Q73" s="65"/>
      <c r="R73" s="64">
        <f>S64/S84-1</f>
        <v>0.024513762665251182</v>
      </c>
      <c r="S73" s="66"/>
    </row>
    <row r="74" spans="1:19" ht="15">
      <c r="A74" s="19" t="s">
        <v>10</v>
      </c>
      <c r="B74" s="67">
        <f>C65/C85-1</f>
        <v>0.10321064867462959</v>
      </c>
      <c r="C74" s="62"/>
      <c r="D74" s="61">
        <f>E65/E85-1</f>
        <v>0.0412336056500342</v>
      </c>
      <c r="E74" s="62"/>
      <c r="F74" s="61">
        <f>G65/G85-1</f>
        <v>0.017873253498524644</v>
      </c>
      <c r="G74" s="62"/>
      <c r="H74" s="61">
        <f>I65/I85-1</f>
        <v>0.027322727484340614</v>
      </c>
      <c r="I74" s="62"/>
      <c r="J74" s="61">
        <f>K65/K85-1</f>
        <v>0.028587157873403823</v>
      </c>
      <c r="K74" s="62"/>
      <c r="L74" s="61">
        <f>M65/M85-1</f>
        <v>-0.009344568680914378</v>
      </c>
      <c r="M74" s="62"/>
      <c r="N74" s="61">
        <f>O65/O85-1</f>
        <v>0.03449738681884207</v>
      </c>
      <c r="O74" s="62"/>
      <c r="P74" s="61">
        <f>Q65/Q85-1</f>
        <v>0.11474477478658929</v>
      </c>
      <c r="Q74" s="62"/>
      <c r="R74" s="61">
        <f>S65/S85-1</f>
        <v>0.03154927374489369</v>
      </c>
      <c r="S74" s="63"/>
    </row>
    <row r="78" ht="15">
      <c r="A78" s="20">
        <v>41214</v>
      </c>
    </row>
    <row r="79" spans="1:19" ht="15">
      <c r="A79" s="21"/>
      <c r="B79" s="55" t="s">
        <v>2</v>
      </c>
      <c r="C79" s="56"/>
      <c r="D79" s="55" t="s">
        <v>3</v>
      </c>
      <c r="E79" s="56"/>
      <c r="F79" s="55" t="s">
        <v>4</v>
      </c>
      <c r="G79" s="56"/>
      <c r="H79" s="55" t="s">
        <v>5</v>
      </c>
      <c r="I79" s="56"/>
      <c r="J79" s="55" t="s">
        <v>6</v>
      </c>
      <c r="K79" s="56"/>
      <c r="L79" s="55" t="s">
        <v>7</v>
      </c>
      <c r="M79" s="56"/>
      <c r="N79" s="55" t="s">
        <v>8</v>
      </c>
      <c r="O79" s="56"/>
      <c r="P79" s="55" t="s">
        <v>9</v>
      </c>
      <c r="Q79" s="56"/>
      <c r="R79" s="55" t="s">
        <v>10</v>
      </c>
      <c r="S79" s="56"/>
    </row>
    <row r="80" spans="1:19" ht="15">
      <c r="A80" s="9"/>
      <c r="B80" s="57"/>
      <c r="C80" s="58"/>
      <c r="D80" s="57"/>
      <c r="E80" s="58"/>
      <c r="F80" s="57"/>
      <c r="G80" s="58"/>
      <c r="H80" s="57"/>
      <c r="I80" s="58"/>
      <c r="J80" s="57"/>
      <c r="K80" s="58"/>
      <c r="L80" s="57"/>
      <c r="M80" s="58"/>
      <c r="N80" s="57"/>
      <c r="O80" s="58"/>
      <c r="P80" s="57"/>
      <c r="Q80" s="58"/>
      <c r="R80" s="57"/>
      <c r="S80" s="58"/>
    </row>
    <row r="81" spans="1:19" ht="15">
      <c r="A81" s="10"/>
      <c r="B81" s="59"/>
      <c r="C81" s="60"/>
      <c r="D81" s="59"/>
      <c r="E81" s="60"/>
      <c r="F81" s="59"/>
      <c r="G81" s="60"/>
      <c r="H81" s="59"/>
      <c r="I81" s="60"/>
      <c r="J81" s="59"/>
      <c r="K81" s="60"/>
      <c r="L81" s="59"/>
      <c r="M81" s="60"/>
      <c r="N81" s="59"/>
      <c r="O81" s="60"/>
      <c r="P81" s="59"/>
      <c r="Q81" s="60"/>
      <c r="R81" s="59"/>
      <c r="S81" s="60"/>
    </row>
    <row r="82" spans="1:19" ht="22.5">
      <c r="A82" s="11" t="s">
        <v>12</v>
      </c>
      <c r="B82" s="12" t="s">
        <v>13</v>
      </c>
      <c r="C82" s="12" t="s">
        <v>14</v>
      </c>
      <c r="D82" s="12" t="s">
        <v>13</v>
      </c>
      <c r="E82" s="12" t="s">
        <v>14</v>
      </c>
      <c r="F82" s="12" t="s">
        <v>13</v>
      </c>
      <c r="G82" s="12" t="s">
        <v>14</v>
      </c>
      <c r="H82" s="12" t="s">
        <v>13</v>
      </c>
      <c r="I82" s="12" t="s">
        <v>14</v>
      </c>
      <c r="J82" s="12" t="s">
        <v>13</v>
      </c>
      <c r="K82" s="12" t="s">
        <v>14</v>
      </c>
      <c r="L82" s="12" t="s">
        <v>13</v>
      </c>
      <c r="M82" s="12" t="s">
        <v>14</v>
      </c>
      <c r="N82" s="12" t="s">
        <v>13</v>
      </c>
      <c r="O82" s="12" t="s">
        <v>14</v>
      </c>
      <c r="P82" s="12" t="s">
        <v>13</v>
      </c>
      <c r="Q82" s="12" t="s">
        <v>14</v>
      </c>
      <c r="R82" s="12" t="s">
        <v>13</v>
      </c>
      <c r="S82" s="12" t="s">
        <v>14</v>
      </c>
    </row>
    <row r="83" spans="1:19" ht="15">
      <c r="A83" s="14">
        <v>1</v>
      </c>
      <c r="B83" s="15">
        <v>3</v>
      </c>
      <c r="C83" s="16">
        <v>45222.166666666664</v>
      </c>
      <c r="D83" s="15">
        <v>34.7</v>
      </c>
      <c r="E83" s="16">
        <v>47581.604466858786</v>
      </c>
      <c r="F83" s="15">
        <v>39</v>
      </c>
      <c r="G83" s="16">
        <v>50258.52136752137</v>
      </c>
      <c r="H83" s="15">
        <v>37</v>
      </c>
      <c r="I83" s="16">
        <v>50182.37612612613</v>
      </c>
      <c r="J83" s="15">
        <v>24.5</v>
      </c>
      <c r="K83" s="16">
        <v>51972.76530612245</v>
      </c>
      <c r="L83" s="15">
        <v>31</v>
      </c>
      <c r="M83" s="16">
        <v>52083.29838709677</v>
      </c>
      <c r="N83" s="15">
        <v>37</v>
      </c>
      <c r="O83" s="16">
        <v>52984.16891891892</v>
      </c>
      <c r="P83" s="15">
        <v>2</v>
      </c>
      <c r="Q83" s="16">
        <v>50000</v>
      </c>
      <c r="R83" s="15">
        <v>209.2</v>
      </c>
      <c r="S83" s="16">
        <v>50663.59627947738</v>
      </c>
    </row>
    <row r="84" spans="1:19" ht="15">
      <c r="A84" s="14">
        <v>2</v>
      </c>
      <c r="B84" s="15">
        <v>8.7</v>
      </c>
      <c r="C84" s="16">
        <v>43189.641762452105</v>
      </c>
      <c r="D84" s="15">
        <v>17</v>
      </c>
      <c r="E84" s="16">
        <v>44426.44117647059</v>
      </c>
      <c r="F84" s="15">
        <v>16</v>
      </c>
      <c r="G84" s="16">
        <v>47281.208333333336</v>
      </c>
      <c r="H84" s="15">
        <v>9</v>
      </c>
      <c r="I84" s="16">
        <v>47277.77777777778</v>
      </c>
      <c r="J84" s="15">
        <v>7</v>
      </c>
      <c r="K84" s="16">
        <v>50357.142857142855</v>
      </c>
      <c r="L84" s="15">
        <v>4</v>
      </c>
      <c r="M84" s="16">
        <v>48604.125</v>
      </c>
      <c r="N84" s="15">
        <v>8.7</v>
      </c>
      <c r="O84" s="16">
        <v>50909.90996168582</v>
      </c>
      <c r="P84" s="15">
        <v>3.6</v>
      </c>
      <c r="Q84" s="16">
        <v>50810.166666666664</v>
      </c>
      <c r="R84" s="15">
        <v>74</v>
      </c>
      <c r="S84" s="16">
        <v>47104.703153153154</v>
      </c>
    </row>
    <row r="85" spans="1:19" ht="15">
      <c r="A85" s="14" t="s">
        <v>10</v>
      </c>
      <c r="B85" s="15">
        <v>11.7</v>
      </c>
      <c r="C85" s="16">
        <v>43710.801994302</v>
      </c>
      <c r="D85" s="15">
        <v>51.7</v>
      </c>
      <c r="E85" s="16">
        <v>46544.123307543516</v>
      </c>
      <c r="F85" s="15">
        <v>55</v>
      </c>
      <c r="G85" s="16">
        <v>49392.393939393936</v>
      </c>
      <c r="H85" s="15">
        <v>46</v>
      </c>
      <c r="I85" s="16">
        <v>49614.08514492754</v>
      </c>
      <c r="J85" s="15">
        <v>31.5</v>
      </c>
      <c r="K85" s="16">
        <v>51613.73809523809</v>
      </c>
      <c r="L85" s="15">
        <v>35</v>
      </c>
      <c r="M85" s="16">
        <v>51685.67857142857</v>
      </c>
      <c r="N85" s="15">
        <v>45.7</v>
      </c>
      <c r="O85" s="16">
        <v>52589.28811086798</v>
      </c>
      <c r="P85" s="15">
        <v>5.6</v>
      </c>
      <c r="Q85" s="16">
        <v>50520.82142857143</v>
      </c>
      <c r="R85" s="15">
        <v>283.2</v>
      </c>
      <c r="S85" s="16">
        <v>49733.65951624294</v>
      </c>
    </row>
    <row r="87" ht="15">
      <c r="A87" s="18" t="s">
        <v>19</v>
      </c>
    </row>
    <row r="88" ht="15">
      <c r="A88" s="8"/>
    </row>
    <row r="89" spans="1:19" ht="15">
      <c r="A89" s="9"/>
      <c r="B89" s="55" t="s">
        <v>2</v>
      </c>
      <c r="C89" s="56"/>
      <c r="D89" s="55" t="s">
        <v>3</v>
      </c>
      <c r="E89" s="56"/>
      <c r="F89" s="55" t="s">
        <v>4</v>
      </c>
      <c r="G89" s="56"/>
      <c r="H89" s="55" t="s">
        <v>5</v>
      </c>
      <c r="I89" s="56"/>
      <c r="J89" s="55" t="s">
        <v>6</v>
      </c>
      <c r="K89" s="56"/>
      <c r="L89" s="55" t="s">
        <v>7</v>
      </c>
      <c r="M89" s="56"/>
      <c r="N89" s="55" t="s">
        <v>8</v>
      </c>
      <c r="O89" s="56"/>
      <c r="P89" s="55" t="s">
        <v>9</v>
      </c>
      <c r="Q89" s="56"/>
      <c r="R89" s="55" t="s">
        <v>10</v>
      </c>
      <c r="S89" s="56"/>
    </row>
    <row r="90" spans="1:19" ht="15">
      <c r="A90" s="10"/>
      <c r="B90" s="57"/>
      <c r="C90" s="58"/>
      <c r="D90" s="57"/>
      <c r="E90" s="58"/>
      <c r="F90" s="57"/>
      <c r="G90" s="58"/>
      <c r="H90" s="57"/>
      <c r="I90" s="58"/>
      <c r="J90" s="57"/>
      <c r="K90" s="58"/>
      <c r="L90" s="57"/>
      <c r="M90" s="58"/>
      <c r="N90" s="57"/>
      <c r="O90" s="58"/>
      <c r="P90" s="57"/>
      <c r="Q90" s="58"/>
      <c r="R90" s="57"/>
      <c r="S90" s="58"/>
    </row>
    <row r="91" spans="1:19" ht="22.5">
      <c r="A91" s="11" t="s">
        <v>12</v>
      </c>
      <c r="B91" s="57"/>
      <c r="C91" s="58"/>
      <c r="D91" s="57"/>
      <c r="E91" s="58"/>
      <c r="F91" s="57"/>
      <c r="G91" s="58"/>
      <c r="H91" s="57"/>
      <c r="I91" s="58"/>
      <c r="J91" s="57"/>
      <c r="K91" s="58"/>
      <c r="L91" s="57"/>
      <c r="M91" s="58"/>
      <c r="N91" s="57"/>
      <c r="O91" s="58"/>
      <c r="P91" s="57"/>
      <c r="Q91" s="58"/>
      <c r="R91" s="57"/>
      <c r="S91" s="58"/>
    </row>
    <row r="92" spans="1:19" ht="15">
      <c r="A92" s="19">
        <v>1</v>
      </c>
      <c r="B92" s="69">
        <f>C83/C103-1</f>
        <v>-0.02979799153634788</v>
      </c>
      <c r="C92" s="70"/>
      <c r="D92" s="71">
        <f>E83/E103-1</f>
        <v>0.0018691479807575462</v>
      </c>
      <c r="E92" s="70"/>
      <c r="F92" s="71">
        <f>G83/G103-1</f>
        <v>0.03334456696883259</v>
      </c>
      <c r="G92" s="70"/>
      <c r="H92" s="71">
        <f>I83/I103-1</f>
        <v>0.016770642278868708</v>
      </c>
      <c r="I92" s="70"/>
      <c r="J92" s="71">
        <f>K83/K103-1</f>
        <v>0.03919377568890048</v>
      </c>
      <c r="K92" s="70"/>
      <c r="L92" s="71">
        <f>M83/M103-1</f>
        <v>0.0460629188776176</v>
      </c>
      <c r="M92" s="70"/>
      <c r="N92" s="71">
        <f>O83/O103-1</f>
        <v>0.03298250233063538</v>
      </c>
      <c r="O92" s="70"/>
      <c r="P92" s="71">
        <f>Q83/Q103-1</f>
        <v>0.0005569767170392481</v>
      </c>
      <c r="Q92" s="70"/>
      <c r="R92" s="71">
        <f>S83/S103-1</f>
        <v>0.024084551647357566</v>
      </c>
      <c r="S92" s="72"/>
    </row>
    <row r="93" spans="1:19" ht="15">
      <c r="A93" s="19">
        <v>2</v>
      </c>
      <c r="B93" s="68">
        <f>C84/C104-1</f>
        <v>0.06695975532563114</v>
      </c>
      <c r="C93" s="65"/>
      <c r="D93" s="64">
        <f>E84/E104-1</f>
        <v>0.04083813767599964</v>
      </c>
      <c r="E93" s="65"/>
      <c r="F93" s="64">
        <f>G84/G104-1</f>
        <v>0.024935374143515654</v>
      </c>
      <c r="G93" s="65"/>
      <c r="H93" s="64">
        <f>I84/I104-1</f>
        <v>-0.026266211494749947</v>
      </c>
      <c r="I93" s="65"/>
      <c r="J93" s="64">
        <f>K84/K104-1</f>
        <v>0.06693571270927268</v>
      </c>
      <c r="K93" s="65"/>
      <c r="L93" s="64">
        <f>M84/M104-1</f>
        <v>-0.02398088958800504</v>
      </c>
      <c r="M93" s="65"/>
      <c r="N93" s="64">
        <f>O84/O104-1</f>
        <v>0.09336719380801761</v>
      </c>
      <c r="O93" s="65"/>
      <c r="P93" s="64">
        <f>Q84/Q104-1</f>
        <v>0.04763230240549832</v>
      </c>
      <c r="Q93" s="65"/>
      <c r="R93" s="64">
        <f>S84/S104-1</f>
        <v>0.03429263211044131</v>
      </c>
      <c r="S93" s="66"/>
    </row>
    <row r="94" spans="1:19" ht="15">
      <c r="A94" s="19" t="s">
        <v>10</v>
      </c>
      <c r="B94" s="67">
        <f>C85/C105-1</f>
        <v>0.03699279964656066</v>
      </c>
      <c r="C94" s="62"/>
      <c r="D94" s="61">
        <f>E85/E105-1</f>
        <v>0.010730147829392411</v>
      </c>
      <c r="E94" s="62"/>
      <c r="F94" s="61">
        <f>G85/G105-1</f>
        <v>0.029850324262942873</v>
      </c>
      <c r="G94" s="62"/>
      <c r="H94" s="61">
        <f>I85/I105-1</f>
        <v>0.00835487968066051</v>
      </c>
      <c r="I94" s="62"/>
      <c r="J94" s="61">
        <f>K85/K105-1</f>
        <v>0.04347472394173635</v>
      </c>
      <c r="K94" s="62"/>
      <c r="L94" s="61">
        <f>M85/M105-1</f>
        <v>0.03805089408100648</v>
      </c>
      <c r="M94" s="62"/>
      <c r="N94" s="61">
        <f>O85/O105-1</f>
        <v>0.03945779279481321</v>
      </c>
      <c r="O94" s="62"/>
      <c r="P94" s="61">
        <f>Q85/Q105-1</f>
        <v>0.01847939041219182</v>
      </c>
      <c r="Q94" s="62"/>
      <c r="R94" s="61">
        <f>S85/S105-1</f>
        <v>0.02426769835602549</v>
      </c>
      <c r="S94" s="63"/>
    </row>
    <row r="98" ht="15">
      <c r="A98" s="20">
        <v>40848</v>
      </c>
    </row>
    <row r="99" spans="1:19" ht="15">
      <c r="A99" s="8"/>
      <c r="B99" s="55" t="s">
        <v>2</v>
      </c>
      <c r="C99" s="56"/>
      <c r="D99" s="55" t="s">
        <v>3</v>
      </c>
      <c r="E99" s="56"/>
      <c r="F99" s="55" t="s">
        <v>4</v>
      </c>
      <c r="G99" s="56"/>
      <c r="H99" s="55" t="s">
        <v>5</v>
      </c>
      <c r="I99" s="56"/>
      <c r="J99" s="55" t="s">
        <v>6</v>
      </c>
      <c r="K99" s="56"/>
      <c r="L99" s="55" t="s">
        <v>7</v>
      </c>
      <c r="M99" s="56"/>
      <c r="N99" s="55" t="s">
        <v>8</v>
      </c>
      <c r="O99" s="56"/>
      <c r="P99" s="55" t="s">
        <v>9</v>
      </c>
      <c r="Q99" s="56"/>
      <c r="R99" s="55" t="s">
        <v>10</v>
      </c>
      <c r="S99" s="56"/>
    </row>
    <row r="100" spans="1:19" ht="15">
      <c r="A100" s="9"/>
      <c r="B100" s="57"/>
      <c r="C100" s="58"/>
      <c r="D100" s="57"/>
      <c r="E100" s="58"/>
      <c r="F100" s="57"/>
      <c r="G100" s="58"/>
      <c r="H100" s="57"/>
      <c r="I100" s="58"/>
      <c r="J100" s="57"/>
      <c r="K100" s="58"/>
      <c r="L100" s="57"/>
      <c r="M100" s="58"/>
      <c r="N100" s="57"/>
      <c r="O100" s="58"/>
      <c r="P100" s="57"/>
      <c r="Q100" s="58"/>
      <c r="R100" s="57"/>
      <c r="S100" s="58"/>
    </row>
    <row r="101" spans="1:19" ht="15">
      <c r="A101" s="10"/>
      <c r="B101" s="59"/>
      <c r="C101" s="60"/>
      <c r="D101" s="59"/>
      <c r="E101" s="60"/>
      <c r="F101" s="59"/>
      <c r="G101" s="60"/>
      <c r="H101" s="59"/>
      <c r="I101" s="60"/>
      <c r="J101" s="59"/>
      <c r="K101" s="60"/>
      <c r="L101" s="59"/>
      <c r="M101" s="60"/>
      <c r="N101" s="59"/>
      <c r="O101" s="60"/>
      <c r="P101" s="59"/>
      <c r="Q101" s="60"/>
      <c r="R101" s="59"/>
      <c r="S101" s="60"/>
    </row>
    <row r="102" spans="1:19" ht="22.5">
      <c r="A102" s="11" t="s">
        <v>12</v>
      </c>
      <c r="B102" s="12" t="s">
        <v>13</v>
      </c>
      <c r="C102" s="12" t="s">
        <v>14</v>
      </c>
      <c r="D102" s="12" t="s">
        <v>13</v>
      </c>
      <c r="E102" s="12" t="s">
        <v>14</v>
      </c>
      <c r="F102" s="12" t="s">
        <v>13</v>
      </c>
      <c r="G102" s="12" t="s">
        <v>14</v>
      </c>
      <c r="H102" s="12" t="s">
        <v>13</v>
      </c>
      <c r="I102" s="12" t="s">
        <v>14</v>
      </c>
      <c r="J102" s="12" t="s">
        <v>13</v>
      </c>
      <c r="K102" s="12" t="s">
        <v>14</v>
      </c>
      <c r="L102" s="12" t="s">
        <v>13</v>
      </c>
      <c r="M102" s="12" t="s">
        <v>14</v>
      </c>
      <c r="N102" s="12" t="s">
        <v>13</v>
      </c>
      <c r="O102" s="12" t="s">
        <v>14</v>
      </c>
      <c r="P102" s="12" t="s">
        <v>13</v>
      </c>
      <c r="Q102" s="12" t="s">
        <v>14</v>
      </c>
      <c r="R102" s="12" t="s">
        <v>13</v>
      </c>
      <c r="S102" s="12" t="s">
        <v>14</v>
      </c>
    </row>
    <row r="103" spans="1:19" ht="15">
      <c r="A103" s="14">
        <v>1</v>
      </c>
      <c r="B103" s="15">
        <v>3</v>
      </c>
      <c r="C103" s="16">
        <v>46611.083333333336</v>
      </c>
      <c r="D103" s="15">
        <v>35</v>
      </c>
      <c r="E103" s="16">
        <v>47492.833333333336</v>
      </c>
      <c r="F103" s="15">
        <v>37.9</v>
      </c>
      <c r="G103" s="16">
        <v>48636.75</v>
      </c>
      <c r="H103" s="15">
        <v>39</v>
      </c>
      <c r="I103" s="16">
        <v>49354.666666666664</v>
      </c>
      <c r="J103" s="15">
        <v>33</v>
      </c>
      <c r="K103" s="16">
        <v>50012.583333333336</v>
      </c>
      <c r="L103" s="15">
        <v>34.1</v>
      </c>
      <c r="M103" s="16">
        <v>49789.833333333336</v>
      </c>
      <c r="N103" s="15">
        <v>46.1</v>
      </c>
      <c r="O103" s="16">
        <v>51292.416666666664</v>
      </c>
      <c r="P103" s="15">
        <v>3</v>
      </c>
      <c r="Q103" s="16">
        <v>49972.166666666664</v>
      </c>
      <c r="R103" s="15">
        <v>231.1</v>
      </c>
      <c r="S103" s="16">
        <v>49472.083333333336</v>
      </c>
    </row>
    <row r="104" spans="1:19" ht="15">
      <c r="A104" s="14">
        <v>2</v>
      </c>
      <c r="B104" s="15">
        <v>8</v>
      </c>
      <c r="C104" s="16">
        <v>40479.166666666664</v>
      </c>
      <c r="D104" s="15">
        <v>15</v>
      </c>
      <c r="E104" s="16">
        <v>42683.333333333336</v>
      </c>
      <c r="F104" s="15">
        <v>14</v>
      </c>
      <c r="G104" s="16">
        <v>46130.916666666664</v>
      </c>
      <c r="H104" s="15">
        <v>9.1</v>
      </c>
      <c r="I104" s="16">
        <v>48553.083333333336</v>
      </c>
      <c r="J104" s="15">
        <v>8</v>
      </c>
      <c r="K104" s="16">
        <v>47197.916666666664</v>
      </c>
      <c r="L104" s="15">
        <v>6.2</v>
      </c>
      <c r="M104" s="16">
        <v>49798.333333333336</v>
      </c>
      <c r="N104" s="15">
        <v>8</v>
      </c>
      <c r="O104" s="16">
        <v>46562.5</v>
      </c>
      <c r="P104" s="15">
        <v>1</v>
      </c>
      <c r="Q104" s="16">
        <v>48500</v>
      </c>
      <c r="R104" s="15">
        <v>68.3</v>
      </c>
      <c r="S104" s="16">
        <v>45542.916666666664</v>
      </c>
    </row>
    <row r="105" spans="1:19" ht="15">
      <c r="A105" s="14" t="s">
        <v>10</v>
      </c>
      <c r="B105" s="15">
        <v>11</v>
      </c>
      <c r="C105" s="16">
        <v>42151.5</v>
      </c>
      <c r="D105" s="15">
        <v>50</v>
      </c>
      <c r="E105" s="16">
        <v>46050</v>
      </c>
      <c r="F105" s="15">
        <v>51.9</v>
      </c>
      <c r="G105" s="16">
        <v>47960.75</v>
      </c>
      <c r="H105" s="15">
        <v>48.1</v>
      </c>
      <c r="I105" s="16">
        <v>49203</v>
      </c>
      <c r="J105" s="15">
        <v>41</v>
      </c>
      <c r="K105" s="16">
        <v>49463.333333333336</v>
      </c>
      <c r="L105" s="15">
        <v>40.3</v>
      </c>
      <c r="M105" s="16">
        <v>49791.083333333336</v>
      </c>
      <c r="N105" s="15">
        <v>54.1</v>
      </c>
      <c r="O105" s="16">
        <v>50593</v>
      </c>
      <c r="P105" s="15">
        <v>4</v>
      </c>
      <c r="Q105" s="16">
        <v>49604.166666666664</v>
      </c>
      <c r="R105" s="15">
        <v>301.4</v>
      </c>
      <c r="S105" s="16">
        <v>48555.333333333336</v>
      </c>
    </row>
  </sheetData>
  <sheetProtection/>
  <mergeCells count="199">
    <mergeCell ref="R32:S32"/>
    <mergeCell ref="B48:C50"/>
    <mergeCell ref="D48:E50"/>
    <mergeCell ref="F48:G50"/>
    <mergeCell ref="H48:I50"/>
    <mergeCell ref="J48:K50"/>
    <mergeCell ref="B32:C32"/>
    <mergeCell ref="D32:E32"/>
    <mergeCell ref="F32:G32"/>
    <mergeCell ref="H32:I32"/>
    <mergeCell ref="J32:K32"/>
    <mergeCell ref="L32:M32"/>
    <mergeCell ref="B36:C38"/>
    <mergeCell ref="D36:E38"/>
    <mergeCell ref="P48:Q50"/>
    <mergeCell ref="N32:O32"/>
    <mergeCell ref="P32:Q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27:C29"/>
    <mergeCell ref="D27:E29"/>
    <mergeCell ref="F27:G29"/>
    <mergeCell ref="H27:I29"/>
    <mergeCell ref="J27:K29"/>
    <mergeCell ref="L27:M29"/>
    <mergeCell ref="N27:O29"/>
    <mergeCell ref="P27:Q29"/>
    <mergeCell ref="R27:S29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19:A20"/>
    <mergeCell ref="B21:C21"/>
    <mergeCell ref="D21:E21"/>
    <mergeCell ref="F21:G21"/>
    <mergeCell ref="H21:I21"/>
    <mergeCell ref="J21:K21"/>
    <mergeCell ref="L21:M21"/>
    <mergeCell ref="N21:O21"/>
    <mergeCell ref="P21:Q21"/>
    <mergeCell ref="B18:C20"/>
    <mergeCell ref="D18:E20"/>
    <mergeCell ref="F18:G20"/>
    <mergeCell ref="H18:I20"/>
    <mergeCell ref="J18:K20"/>
    <mergeCell ref="L18:M20"/>
    <mergeCell ref="N18:O20"/>
    <mergeCell ref="P18:Q20"/>
    <mergeCell ref="R18:S20"/>
    <mergeCell ref="B8:C10"/>
    <mergeCell ref="D8:E10"/>
    <mergeCell ref="F8:G10"/>
    <mergeCell ref="H8:I10"/>
    <mergeCell ref="J8:K10"/>
    <mergeCell ref="L8:M10"/>
    <mergeCell ref="N8:O10"/>
    <mergeCell ref="P8:Q10"/>
    <mergeCell ref="R8:S10"/>
    <mergeCell ref="B69:C71"/>
    <mergeCell ref="D69:E71"/>
    <mergeCell ref="F69:G71"/>
    <mergeCell ref="H69:I71"/>
    <mergeCell ref="J69:K71"/>
    <mergeCell ref="L69:M71"/>
    <mergeCell ref="N69:O71"/>
    <mergeCell ref="B59:C61"/>
    <mergeCell ref="D59:E61"/>
    <mergeCell ref="F59:G61"/>
    <mergeCell ref="H59:I61"/>
    <mergeCell ref="J59:K61"/>
    <mergeCell ref="L59:M6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B73:C73"/>
    <mergeCell ref="D73:E73"/>
    <mergeCell ref="F73:G73"/>
    <mergeCell ref="H73:I73"/>
    <mergeCell ref="J73:K73"/>
    <mergeCell ref="L73:M73"/>
    <mergeCell ref="N73:O73"/>
    <mergeCell ref="P73:Q73"/>
    <mergeCell ref="R73:S73"/>
    <mergeCell ref="B79:C81"/>
    <mergeCell ref="D79:E81"/>
    <mergeCell ref="F79:G81"/>
    <mergeCell ref="H79:I81"/>
    <mergeCell ref="J79:K81"/>
    <mergeCell ref="L79:M81"/>
    <mergeCell ref="N79:O81"/>
    <mergeCell ref="B74:C74"/>
    <mergeCell ref="D74:E74"/>
    <mergeCell ref="F74:G74"/>
    <mergeCell ref="H74:I74"/>
    <mergeCell ref="J74:K74"/>
    <mergeCell ref="L74:M74"/>
    <mergeCell ref="B89:C91"/>
    <mergeCell ref="D89:E91"/>
    <mergeCell ref="F89:G91"/>
    <mergeCell ref="H89:I91"/>
    <mergeCell ref="J89:K91"/>
    <mergeCell ref="L89:M91"/>
    <mergeCell ref="N89:O91"/>
    <mergeCell ref="P89:Q91"/>
    <mergeCell ref="R89:S91"/>
    <mergeCell ref="B92:C92"/>
    <mergeCell ref="D92:E92"/>
    <mergeCell ref="F92:G92"/>
    <mergeCell ref="H92:I92"/>
    <mergeCell ref="J92:K92"/>
    <mergeCell ref="L92:M92"/>
    <mergeCell ref="N92:O92"/>
    <mergeCell ref="P92:Q92"/>
    <mergeCell ref="R92:S92"/>
    <mergeCell ref="B99:C101"/>
    <mergeCell ref="D99:E101"/>
    <mergeCell ref="F99:G101"/>
    <mergeCell ref="H99:I101"/>
    <mergeCell ref="J99:K101"/>
    <mergeCell ref="L99:M101"/>
    <mergeCell ref="N99:O101"/>
    <mergeCell ref="P99:Q101"/>
    <mergeCell ref="N93:O93"/>
    <mergeCell ref="P93:Q93"/>
    <mergeCell ref="B94:C94"/>
    <mergeCell ref="D94:E94"/>
    <mergeCell ref="F94:G94"/>
    <mergeCell ref="H94:I94"/>
    <mergeCell ref="J94:K94"/>
    <mergeCell ref="L94:M94"/>
    <mergeCell ref="N94:O94"/>
    <mergeCell ref="B93:C93"/>
    <mergeCell ref="D93:E93"/>
    <mergeCell ref="F93:G93"/>
    <mergeCell ref="H93:I93"/>
    <mergeCell ref="J93:K93"/>
    <mergeCell ref="L93:M93"/>
    <mergeCell ref="R36:S38"/>
    <mergeCell ref="F36:G38"/>
    <mergeCell ref="H36:I38"/>
    <mergeCell ref="J36:K38"/>
    <mergeCell ref="L36:M38"/>
    <mergeCell ref="N36:O38"/>
    <mergeCell ref="P36:Q38"/>
    <mergeCell ref="R99:S101"/>
    <mergeCell ref="P94:Q94"/>
    <mergeCell ref="R94:S94"/>
    <mergeCell ref="R93:S93"/>
    <mergeCell ref="N74:O74"/>
    <mergeCell ref="P74:Q74"/>
    <mergeCell ref="R74:S74"/>
    <mergeCell ref="P79:Q81"/>
    <mergeCell ref="R79:S81"/>
    <mergeCell ref="N59:O61"/>
    <mergeCell ref="P59:Q61"/>
    <mergeCell ref="R59:S61"/>
    <mergeCell ref="P69:Q71"/>
    <mergeCell ref="R69:S71"/>
    <mergeCell ref="L48:M50"/>
    <mergeCell ref="N48:O50"/>
    <mergeCell ref="R48:S5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90"/>
  <sheetViews>
    <sheetView zoomScalePageLayoutView="0" workbookViewId="0" topLeftCell="A37">
      <selection activeCell="C41" sqref="C41"/>
    </sheetView>
  </sheetViews>
  <sheetFormatPr defaultColWidth="9.140625" defaultRowHeight="15"/>
  <cols>
    <col min="1" max="1" width="56.140625" style="0" customWidth="1"/>
    <col min="3" max="3" width="10.00390625" style="0" bestFit="1" customWidth="1"/>
  </cols>
  <sheetData>
    <row r="6" spans="1:21" ht="15" customHeight="1">
      <c r="A6" s="8" t="s">
        <v>21</v>
      </c>
      <c r="B6" s="55" t="s">
        <v>23</v>
      </c>
      <c r="C6" s="56"/>
      <c r="D6" s="55" t="s">
        <v>2</v>
      </c>
      <c r="E6" s="56"/>
      <c r="F6" s="55" t="s">
        <v>3</v>
      </c>
      <c r="G6" s="56"/>
      <c r="H6" s="55" t="s">
        <v>4</v>
      </c>
      <c r="I6" s="56"/>
      <c r="J6" s="55" t="s">
        <v>5</v>
      </c>
      <c r="K6" s="56"/>
      <c r="L6" s="55" t="s">
        <v>6</v>
      </c>
      <c r="M6" s="56"/>
      <c r="N6" s="55" t="s">
        <v>7</v>
      </c>
      <c r="O6" s="56"/>
      <c r="P6" s="55" t="s">
        <v>8</v>
      </c>
      <c r="Q6" s="56"/>
      <c r="R6" s="55" t="s">
        <v>9</v>
      </c>
      <c r="S6" s="56"/>
      <c r="T6" s="55" t="s">
        <v>10</v>
      </c>
      <c r="U6" s="56"/>
    </row>
    <row r="7" spans="1:21" ht="15">
      <c r="A7" s="9"/>
      <c r="B7" s="57"/>
      <c r="C7" s="58"/>
      <c r="D7" s="57"/>
      <c r="E7" s="58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</row>
    <row r="8" spans="1:21" ht="15">
      <c r="A8" s="10"/>
      <c r="B8" s="59"/>
      <c r="C8" s="60"/>
      <c r="D8" s="59"/>
      <c r="E8" s="60"/>
      <c r="F8" s="59"/>
      <c r="G8" s="60"/>
      <c r="H8" s="59"/>
      <c r="I8" s="60"/>
      <c r="J8" s="59"/>
      <c r="K8" s="60"/>
      <c r="L8" s="59"/>
      <c r="M8" s="60"/>
      <c r="N8" s="59"/>
      <c r="O8" s="60"/>
      <c r="P8" s="59"/>
      <c r="Q8" s="60"/>
      <c r="R8" s="59"/>
      <c r="S8" s="60"/>
      <c r="T8" s="59"/>
      <c r="U8" s="60"/>
    </row>
    <row r="9" spans="1:21" ht="15">
      <c r="A9" s="11" t="s">
        <v>22</v>
      </c>
      <c r="B9" s="12" t="s">
        <v>13</v>
      </c>
      <c r="C9" s="12" t="s">
        <v>14</v>
      </c>
      <c r="D9" s="12" t="s">
        <v>13</v>
      </c>
      <c r="E9" s="12" t="s">
        <v>14</v>
      </c>
      <c r="F9" s="12" t="s">
        <v>13</v>
      </c>
      <c r="G9" s="12" t="s">
        <v>14</v>
      </c>
      <c r="H9" s="12" t="s">
        <v>13</v>
      </c>
      <c r="I9" s="12" t="s">
        <v>14</v>
      </c>
      <c r="J9" s="12" t="s">
        <v>13</v>
      </c>
      <c r="K9" s="12" t="s">
        <v>14</v>
      </c>
      <c r="L9" s="12" t="s">
        <v>13</v>
      </c>
      <c r="M9" s="12" t="s">
        <v>14</v>
      </c>
      <c r="N9" s="12" t="s">
        <v>13</v>
      </c>
      <c r="O9" s="12" t="s">
        <v>14</v>
      </c>
      <c r="P9" s="12" t="s">
        <v>13</v>
      </c>
      <c r="Q9" s="12" t="s">
        <v>14</v>
      </c>
      <c r="R9" s="12" t="s">
        <v>13</v>
      </c>
      <c r="S9" s="12" t="s">
        <v>14</v>
      </c>
      <c r="T9" s="12" t="s">
        <v>13</v>
      </c>
      <c r="U9" s="12" t="s">
        <v>14</v>
      </c>
    </row>
    <row r="10" spans="1:21" ht="15">
      <c r="A10" s="14">
        <v>51</v>
      </c>
      <c r="B10" s="15">
        <v>0</v>
      </c>
      <c r="C10" s="15">
        <v>0</v>
      </c>
      <c r="D10" s="15">
        <v>4</v>
      </c>
      <c r="E10" s="16">
        <v>46812.5</v>
      </c>
      <c r="F10" s="15">
        <v>17</v>
      </c>
      <c r="G10" s="16">
        <v>50970.583333333336</v>
      </c>
      <c r="H10" s="15">
        <v>42</v>
      </c>
      <c r="I10" s="16">
        <v>52763.833333333336</v>
      </c>
      <c r="J10" s="15">
        <v>29</v>
      </c>
      <c r="K10" s="16">
        <v>52235.583333333336</v>
      </c>
      <c r="L10" s="15">
        <v>17.4</v>
      </c>
      <c r="M10" s="16">
        <v>54746.166666666664</v>
      </c>
      <c r="N10" s="15">
        <v>23</v>
      </c>
      <c r="O10" s="16">
        <v>55539.833333333336</v>
      </c>
      <c r="P10" s="15">
        <v>20</v>
      </c>
      <c r="Q10" s="16">
        <v>56650</v>
      </c>
      <c r="R10" s="15">
        <v>8</v>
      </c>
      <c r="S10" s="16">
        <v>60843.75</v>
      </c>
      <c r="T10" s="15">
        <v>160.4</v>
      </c>
      <c r="U10" s="16">
        <v>53830.5</v>
      </c>
    </row>
    <row r="11" spans="1:21" ht="15">
      <c r="A11" s="14">
        <v>52</v>
      </c>
      <c r="B11" s="15">
        <v>1</v>
      </c>
      <c r="C11" s="16">
        <v>43333.333333333336</v>
      </c>
      <c r="D11" s="15">
        <v>1</v>
      </c>
      <c r="E11" s="16">
        <v>54166.666666666664</v>
      </c>
      <c r="F11" s="15">
        <v>15.8</v>
      </c>
      <c r="G11" s="16">
        <v>47658.166666666664</v>
      </c>
      <c r="H11" s="15">
        <v>14</v>
      </c>
      <c r="I11" s="16">
        <v>50255.916666666664</v>
      </c>
      <c r="J11" s="15">
        <v>13</v>
      </c>
      <c r="K11" s="16">
        <v>52000</v>
      </c>
      <c r="L11" s="15">
        <v>5</v>
      </c>
      <c r="M11" s="16">
        <v>52166.666666666664</v>
      </c>
      <c r="N11" s="15">
        <v>7</v>
      </c>
      <c r="O11" s="16">
        <v>51130.916666666664</v>
      </c>
      <c r="P11" s="15">
        <v>2</v>
      </c>
      <c r="Q11" s="16">
        <v>53708.333333333336</v>
      </c>
      <c r="R11" s="15">
        <v>1</v>
      </c>
      <c r="S11" s="16">
        <v>57333.333333333336</v>
      </c>
      <c r="T11" s="15">
        <v>54.8</v>
      </c>
      <c r="U11" s="16">
        <v>50206.75</v>
      </c>
    </row>
    <row r="12" spans="1:21" ht="15">
      <c r="A12" s="14"/>
      <c r="B12" s="15"/>
      <c r="C12" s="16"/>
      <c r="D12" s="15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6"/>
      <c r="T12" s="15"/>
      <c r="U12" s="16"/>
    </row>
    <row r="13" spans="1:21" ht="15">
      <c r="A13" s="14"/>
      <c r="B13" s="15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</row>
    <row r="16" spans="1:21" ht="15">
      <c r="A16" s="32" t="s">
        <v>24</v>
      </c>
      <c r="B16" s="33"/>
      <c r="C16" s="33"/>
      <c r="D16" s="33"/>
      <c r="E16" s="33"/>
      <c r="F16" s="33"/>
      <c r="G16" s="33"/>
      <c r="H16" s="33">
        <v>3</v>
      </c>
      <c r="I16" s="34">
        <v>49972.166666666664</v>
      </c>
      <c r="J16" s="33">
        <v>6</v>
      </c>
      <c r="K16" s="34">
        <v>53958.333333333336</v>
      </c>
      <c r="L16" s="33">
        <v>0</v>
      </c>
      <c r="M16" s="33">
        <v>0</v>
      </c>
      <c r="N16" s="33">
        <v>7</v>
      </c>
      <c r="O16" s="34">
        <v>59595.166666666664</v>
      </c>
      <c r="P16" s="33">
        <v>8</v>
      </c>
      <c r="Q16" s="34">
        <v>55635.416666666664</v>
      </c>
      <c r="R16" s="33">
        <v>6</v>
      </c>
      <c r="S16" s="34">
        <v>62375</v>
      </c>
      <c r="T16" s="33">
        <v>30</v>
      </c>
      <c r="U16" s="34">
        <v>57005.5</v>
      </c>
    </row>
    <row r="17" spans="1:21" ht="15">
      <c r="A17" s="32" t="s">
        <v>25</v>
      </c>
      <c r="B17" s="33"/>
      <c r="C17" s="33"/>
      <c r="D17" s="33"/>
      <c r="E17" s="33"/>
      <c r="F17" s="33"/>
      <c r="G17" s="33"/>
      <c r="H17" s="33">
        <v>3.8</v>
      </c>
      <c r="I17" s="34">
        <v>52960.5</v>
      </c>
      <c r="J17" s="33">
        <v>0</v>
      </c>
      <c r="K17" s="33">
        <v>0</v>
      </c>
      <c r="L17" s="33">
        <v>5</v>
      </c>
      <c r="M17" s="34">
        <v>55716.666666666664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8.8</v>
      </c>
      <c r="U17" s="34">
        <v>54526.5</v>
      </c>
    </row>
    <row r="19" ht="15" customHeight="1"/>
    <row r="20" spans="1:21" ht="15">
      <c r="A20" s="14">
        <v>51</v>
      </c>
      <c r="B20" s="15">
        <v>1</v>
      </c>
      <c r="C20" s="16">
        <v>48083.333333333336</v>
      </c>
      <c r="D20" s="15">
        <v>2</v>
      </c>
      <c r="E20" s="16">
        <v>49291.666666666664</v>
      </c>
      <c r="F20" s="15">
        <v>23</v>
      </c>
      <c r="G20" s="16">
        <v>49532.583333333336</v>
      </c>
      <c r="H20" s="15">
        <v>41</v>
      </c>
      <c r="I20" s="16">
        <v>51351.583333333336</v>
      </c>
      <c r="J20" s="15">
        <v>27.5</v>
      </c>
      <c r="K20" s="16">
        <v>54303</v>
      </c>
      <c r="L20" s="15">
        <v>24</v>
      </c>
      <c r="M20" s="16">
        <v>57243</v>
      </c>
      <c r="N20" s="15">
        <v>17</v>
      </c>
      <c r="O20" s="16">
        <v>52774.5</v>
      </c>
      <c r="P20" s="15">
        <v>23.8</v>
      </c>
      <c r="Q20" s="16">
        <v>55906.833333333336</v>
      </c>
      <c r="R20" s="15">
        <v>4</v>
      </c>
      <c r="S20" s="16">
        <v>57270.833333333336</v>
      </c>
      <c r="T20" s="15">
        <v>160.3</v>
      </c>
      <c r="U20" s="16">
        <v>53453.916666666664</v>
      </c>
    </row>
    <row r="21" spans="1:21" ht="15">
      <c r="A21" s="14">
        <v>52</v>
      </c>
      <c r="B21" s="15">
        <v>0</v>
      </c>
      <c r="C21" s="15">
        <v>0</v>
      </c>
      <c r="D21" s="15">
        <v>0</v>
      </c>
      <c r="E21" s="15">
        <v>0</v>
      </c>
      <c r="F21" s="15">
        <v>4</v>
      </c>
      <c r="G21" s="16">
        <v>46958.333333333336</v>
      </c>
      <c r="H21" s="15">
        <v>6</v>
      </c>
      <c r="I21" s="16">
        <v>50638.833333333336</v>
      </c>
      <c r="J21" s="15">
        <v>4</v>
      </c>
      <c r="K21" s="16">
        <v>54687.5</v>
      </c>
      <c r="L21" s="15">
        <v>2</v>
      </c>
      <c r="M21" s="16">
        <v>48166.666666666664</v>
      </c>
      <c r="N21" s="15">
        <v>3</v>
      </c>
      <c r="O21" s="16">
        <v>53138.833333333336</v>
      </c>
      <c r="P21" s="15">
        <v>4</v>
      </c>
      <c r="Q21" s="16">
        <v>53062.5</v>
      </c>
      <c r="R21" s="15">
        <v>0</v>
      </c>
      <c r="S21" s="15">
        <v>0</v>
      </c>
      <c r="T21" s="15">
        <v>21</v>
      </c>
      <c r="U21" s="16">
        <v>51527.75</v>
      </c>
    </row>
    <row r="22" spans="1:21" ht="15">
      <c r="A22" s="14" t="s">
        <v>43</v>
      </c>
      <c r="B22" s="15"/>
      <c r="C22" s="16"/>
      <c r="D22" s="15"/>
      <c r="E22" s="16"/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6"/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/>
      <c r="U22" s="16"/>
    </row>
    <row r="25" spans="1:21" ht="15">
      <c r="A25" s="14">
        <v>51</v>
      </c>
      <c r="B25">
        <f>B10+B16+B17+B20</f>
        <v>1</v>
      </c>
      <c r="C25" s="43">
        <f>(B10*C10+B16*C16+B17*C17+B20*C20)/B25</f>
        <v>48083.333333333336</v>
      </c>
      <c r="D25">
        <f>D10+D16+D17+D20</f>
        <v>6</v>
      </c>
      <c r="E25" s="43">
        <f>(D10*E10+D16*E16+D17*E17+D20*E20)/D25</f>
        <v>47638.88888888888</v>
      </c>
      <c r="F25">
        <f>F10+F16+F17+F20</f>
        <v>40</v>
      </c>
      <c r="G25" s="43">
        <f>(F10*G10+F16*G16+F17*G17+F20*G20)/F25</f>
        <v>50143.73333333334</v>
      </c>
      <c r="H25">
        <f>H10+H16+H17+H20</f>
        <v>89.8</v>
      </c>
      <c r="I25" s="43">
        <f>(H10*I10+H16*I16+H17*I17+H20*I20)/H25</f>
        <v>52034.10152190052</v>
      </c>
      <c r="J25">
        <f>J10+J16+J17+J20</f>
        <v>62.5</v>
      </c>
      <c r="K25" s="43">
        <f>(J10*K10+J16*K16+J17*K17+J20*K20)/J25</f>
        <v>53310.63066666667</v>
      </c>
      <c r="L25">
        <f>L10+L16+L17+L20</f>
        <v>46.4</v>
      </c>
      <c r="M25" s="43">
        <f>(L10*M10+L16*M16+L17*M17+L20*M20)/L25</f>
        <v>56142.21192528736</v>
      </c>
      <c r="N25">
        <f>N10+N16+N17+N20</f>
        <v>47</v>
      </c>
      <c r="O25" s="43">
        <f>(N10*O10+N16*O16+N17*O17+N20*O20)/N25</f>
        <v>55143.592198581566</v>
      </c>
      <c r="P25">
        <f>P10+P16+P17+P20</f>
        <v>51.8</v>
      </c>
      <c r="Q25" s="43">
        <f>(P10*Q10+P16*Q16+P17*Q17+P20*Q20)/P25</f>
        <v>56151.85263835264</v>
      </c>
      <c r="R25">
        <f>R10+R16+R17+R20</f>
        <v>18</v>
      </c>
      <c r="S25" s="43">
        <f>(R10*S10+R16*S16+R17*S17+R20*S20)/R25</f>
        <v>60560.18518518518</v>
      </c>
      <c r="T25">
        <f>B25+D25+F25+H25+J25+L25+N25+P25+R25</f>
        <v>362.50000000000006</v>
      </c>
      <c r="U25" s="43">
        <f>(B25*C25+D25*E25+F25*G25+H25*I25+J25*K25+L25*M25+N25*O25+P25*Q25+R25*S25)/T25</f>
        <v>53902.72965517241</v>
      </c>
    </row>
    <row r="26" spans="1:21" ht="15">
      <c r="A26" s="14">
        <v>52</v>
      </c>
      <c r="B26">
        <f>B11+B21</f>
        <v>1</v>
      </c>
      <c r="C26" s="43">
        <f>(B11*C11+B21*C21)/B26</f>
        <v>43333.333333333336</v>
      </c>
      <c r="D26">
        <f>D11+D21</f>
        <v>1</v>
      </c>
      <c r="E26" s="43">
        <f>(D11*E11+D21*E21)/D26</f>
        <v>54166.666666666664</v>
      </c>
      <c r="F26">
        <f>F11+F21</f>
        <v>19.8</v>
      </c>
      <c r="G26" s="43">
        <f>(F11*G11+F21*G21)/F26</f>
        <v>47516.78619528619</v>
      </c>
      <c r="H26">
        <f>H11+H21</f>
        <v>20</v>
      </c>
      <c r="I26" s="43">
        <f>(H11*I11+H21*I21)/H26</f>
        <v>50370.791666666664</v>
      </c>
      <c r="J26">
        <f>J11+J21</f>
        <v>17</v>
      </c>
      <c r="K26" s="43">
        <f>(J11*K11+J21*K21)/J26</f>
        <v>52632.35294117647</v>
      </c>
      <c r="L26">
        <f>L11+L21</f>
        <v>7</v>
      </c>
      <c r="M26" s="43">
        <f>(L11*M11+L21*M21)/L26</f>
        <v>51023.80952380952</v>
      </c>
      <c r="N26">
        <f>N11+N21</f>
        <v>10</v>
      </c>
      <c r="O26" s="43">
        <f>(N11*O11+N21*O21)/N26</f>
        <v>51733.291666666664</v>
      </c>
      <c r="P26">
        <f>P11+P21</f>
        <v>6</v>
      </c>
      <c r="Q26" s="43">
        <f>(P11*Q11+P21*Q21)/P26</f>
        <v>53277.77777777778</v>
      </c>
      <c r="R26">
        <f>R11+R21</f>
        <v>1</v>
      </c>
      <c r="S26" s="43">
        <f>(R11*S11+R21*S21)/R26</f>
        <v>57333.333333333336</v>
      </c>
      <c r="T26">
        <f>B26+D26+F26+H26+J26+L26+N26+P26+R26</f>
        <v>82.8</v>
      </c>
      <c r="U26" s="43">
        <f>(B26*C26+D26*E26+F26*G26+H26*I26+J26*K26+L26*M26+N26*O26+P26*Q26+R26*S26)/T26</f>
        <v>50627.992552334945</v>
      </c>
    </row>
    <row r="27" spans="2:21" ht="15">
      <c r="B27">
        <f>SUM(B25:B26)</f>
        <v>2</v>
      </c>
      <c r="C27" s="43">
        <f>(B25*C25+B26*C26)/B27</f>
        <v>45708.333333333336</v>
      </c>
      <c r="D27">
        <f>SUM(D25:D26)</f>
        <v>7</v>
      </c>
      <c r="E27" s="43">
        <f>(D25*E25+D26*E26)/D27</f>
        <v>48571.42857142857</v>
      </c>
      <c r="F27">
        <f>SUM(F25:F26)</f>
        <v>59.8</v>
      </c>
      <c r="G27" s="43">
        <f>(F25*G25+F26*G26)/F27</f>
        <v>49273.94147157191</v>
      </c>
      <c r="H27">
        <f>SUM(H25:H26)</f>
        <v>109.8</v>
      </c>
      <c r="I27" s="43">
        <f>(H25*I25+H26*I26)/H27</f>
        <v>51731.13069216757</v>
      </c>
      <c r="J27">
        <f>SUM(J25:J26)</f>
        <v>79.5</v>
      </c>
      <c r="K27" s="43">
        <f>(J25*K25+J26*K26)/J27</f>
        <v>53165.590146750525</v>
      </c>
      <c r="L27">
        <f>SUM(L25:L26)</f>
        <v>53.4</v>
      </c>
      <c r="M27" s="43">
        <f>(L25*M25+L26*M26)/L27</f>
        <v>55471.260299625465</v>
      </c>
      <c r="N27">
        <f>SUM(N25:N26)</f>
        <v>57</v>
      </c>
      <c r="O27" s="43">
        <f>(N25*O25+N26*O26)/N27</f>
        <v>54545.29385964912</v>
      </c>
      <c r="P27">
        <f>SUM(P25:P26)</f>
        <v>57.8</v>
      </c>
      <c r="Q27" s="43">
        <f>(P25*Q25+P26*Q26)/P27</f>
        <v>55853.50576701269</v>
      </c>
      <c r="R27">
        <f>SUM(R25:R26)</f>
        <v>19</v>
      </c>
      <c r="S27" s="43">
        <f>(R25*S25+R26*S26)/R27</f>
        <v>60390.35087719298</v>
      </c>
      <c r="T27">
        <f>SUM(T25:T26)</f>
        <v>445.30000000000007</v>
      </c>
      <c r="U27" s="43">
        <f>(T25*U25+T26*U26)/T27</f>
        <v>53293.81828729694</v>
      </c>
    </row>
    <row r="31" ht="15">
      <c r="A31" s="1" t="s">
        <v>26</v>
      </c>
    </row>
    <row r="32" ht="15">
      <c r="A32" s="38"/>
    </row>
    <row r="34" ht="15">
      <c r="A34" s="38"/>
    </row>
    <row r="35" ht="15">
      <c r="A35" s="1" t="s">
        <v>27</v>
      </c>
    </row>
    <row r="37" spans="1:3" ht="409.5">
      <c r="A37" s="5" t="s">
        <v>28</v>
      </c>
      <c r="B37" s="6" t="s">
        <v>29</v>
      </c>
      <c r="C37" s="5" t="s">
        <v>30</v>
      </c>
    </row>
    <row r="38" spans="1:3" ht="15">
      <c r="A38" s="5" t="s">
        <v>31</v>
      </c>
      <c r="B38" s="6" t="s">
        <v>29</v>
      </c>
      <c r="C38" s="5" t="s">
        <v>32</v>
      </c>
    </row>
    <row r="39" spans="1:3" ht="15">
      <c r="A39" s="5" t="s">
        <v>33</v>
      </c>
      <c r="B39" s="6" t="s">
        <v>29</v>
      </c>
      <c r="C39" s="5">
        <v>623</v>
      </c>
    </row>
    <row r="40" spans="1:3" ht="42">
      <c r="A40" s="5" t="s">
        <v>34</v>
      </c>
      <c r="B40" s="6" t="s">
        <v>35</v>
      </c>
      <c r="C40" s="5" t="s">
        <v>36</v>
      </c>
    </row>
    <row r="41" spans="1:3" ht="409.5">
      <c r="A41" s="5" t="s">
        <v>37</v>
      </c>
      <c r="B41" s="6" t="s">
        <v>29</v>
      </c>
      <c r="C41" s="5" t="s">
        <v>38</v>
      </c>
    </row>
    <row r="42" ht="15">
      <c r="A42" s="38"/>
    </row>
    <row r="44" ht="15">
      <c r="A44" s="38"/>
    </row>
    <row r="45" ht="15">
      <c r="A45" s="1" t="s">
        <v>39</v>
      </c>
    </row>
    <row r="47" ht="15">
      <c r="A47" s="39" t="s">
        <v>40</v>
      </c>
    </row>
    <row r="48" spans="1:2" ht="15">
      <c r="A48" s="41"/>
      <c r="B48" s="41" t="s">
        <v>41</v>
      </c>
    </row>
    <row r="49" ht="15">
      <c r="A49" s="38"/>
    </row>
    <row r="50" ht="15">
      <c r="A50" s="42" t="s">
        <v>42</v>
      </c>
    </row>
    <row r="51" ht="15">
      <c r="A51" s="40"/>
    </row>
    <row r="52" spans="1:21" ht="15">
      <c r="A52" s="8" t="s">
        <v>21</v>
      </c>
      <c r="B52" s="55" t="s">
        <v>23</v>
      </c>
      <c r="C52" s="56"/>
      <c r="D52" s="55" t="s">
        <v>2</v>
      </c>
      <c r="E52" s="56"/>
      <c r="F52" s="55" t="s">
        <v>3</v>
      </c>
      <c r="G52" s="56"/>
      <c r="H52" s="55" t="s">
        <v>4</v>
      </c>
      <c r="I52" s="56"/>
      <c r="J52" s="55" t="s">
        <v>5</v>
      </c>
      <c r="K52" s="56"/>
      <c r="L52" s="55" t="s">
        <v>6</v>
      </c>
      <c r="M52" s="56"/>
      <c r="N52" s="55" t="s">
        <v>7</v>
      </c>
      <c r="O52" s="56"/>
      <c r="P52" s="55" t="s">
        <v>8</v>
      </c>
      <c r="Q52" s="56"/>
      <c r="R52" s="55" t="s">
        <v>9</v>
      </c>
      <c r="S52" s="56"/>
      <c r="T52" s="55" t="s">
        <v>10</v>
      </c>
      <c r="U52" s="56"/>
    </row>
    <row r="53" spans="1:21" ht="15">
      <c r="A53" s="9"/>
      <c r="B53" s="57"/>
      <c r="C53" s="58"/>
      <c r="D53" s="57"/>
      <c r="E53" s="58"/>
      <c r="F53" s="57"/>
      <c r="G53" s="58"/>
      <c r="H53" s="57"/>
      <c r="I53" s="58"/>
      <c r="J53" s="57"/>
      <c r="K53" s="58"/>
      <c r="L53" s="57"/>
      <c r="M53" s="58"/>
      <c r="N53" s="57"/>
      <c r="O53" s="58"/>
      <c r="P53" s="57"/>
      <c r="Q53" s="58"/>
      <c r="R53" s="57"/>
      <c r="S53" s="58"/>
      <c r="T53" s="57"/>
      <c r="U53" s="58"/>
    </row>
    <row r="54" spans="1:21" ht="15">
      <c r="A54" s="10"/>
      <c r="B54" s="59"/>
      <c r="C54" s="60"/>
      <c r="D54" s="59"/>
      <c r="E54" s="60"/>
      <c r="F54" s="59"/>
      <c r="G54" s="60"/>
      <c r="H54" s="59"/>
      <c r="I54" s="60"/>
      <c r="J54" s="59"/>
      <c r="K54" s="60"/>
      <c r="L54" s="59"/>
      <c r="M54" s="60"/>
      <c r="N54" s="59"/>
      <c r="O54" s="60"/>
      <c r="P54" s="59"/>
      <c r="Q54" s="60"/>
      <c r="R54" s="59"/>
      <c r="S54" s="60"/>
      <c r="T54" s="59"/>
      <c r="U54" s="60"/>
    </row>
    <row r="55" spans="1:21" ht="15">
      <c r="A55" s="11" t="s">
        <v>22</v>
      </c>
      <c r="B55" s="12" t="s">
        <v>13</v>
      </c>
      <c r="C55" s="12" t="s">
        <v>14</v>
      </c>
      <c r="D55" s="12" t="s">
        <v>13</v>
      </c>
      <c r="E55" s="12" t="s">
        <v>14</v>
      </c>
      <c r="F55" s="12" t="s">
        <v>13</v>
      </c>
      <c r="G55" s="12" t="s">
        <v>14</v>
      </c>
      <c r="H55" s="12" t="s">
        <v>13</v>
      </c>
      <c r="I55" s="12" t="s">
        <v>14</v>
      </c>
      <c r="J55" s="12" t="s">
        <v>13</v>
      </c>
      <c r="K55" s="12" t="s">
        <v>14</v>
      </c>
      <c r="L55" s="12" t="s">
        <v>13</v>
      </c>
      <c r="M55" s="12" t="s">
        <v>14</v>
      </c>
      <c r="N55" s="12" t="s">
        <v>13</v>
      </c>
      <c r="O55" s="12" t="s">
        <v>14</v>
      </c>
      <c r="P55" s="12" t="s">
        <v>13</v>
      </c>
      <c r="Q55" s="12" t="s">
        <v>14</v>
      </c>
      <c r="R55" s="12" t="s">
        <v>13</v>
      </c>
      <c r="S55" s="12" t="s">
        <v>14</v>
      </c>
      <c r="T55" s="12" t="s">
        <v>13</v>
      </c>
      <c r="U55" s="12" t="s">
        <v>14</v>
      </c>
    </row>
    <row r="56" spans="1:21" ht="15">
      <c r="A56" s="14">
        <v>51</v>
      </c>
      <c r="B56" s="15"/>
      <c r="C56" s="15"/>
      <c r="D56" s="15"/>
      <c r="E56" s="15"/>
      <c r="F56" s="15">
        <v>23</v>
      </c>
      <c r="G56" s="16">
        <v>594391</v>
      </c>
      <c r="H56" s="15">
        <v>41</v>
      </c>
      <c r="I56" s="16">
        <v>616219</v>
      </c>
      <c r="J56" s="15">
        <v>27.5</v>
      </c>
      <c r="K56" s="16">
        <v>651636</v>
      </c>
      <c r="L56" s="15">
        <v>24</v>
      </c>
      <c r="M56" s="16">
        <v>686916</v>
      </c>
      <c r="N56" s="15">
        <v>17</v>
      </c>
      <c r="O56" s="16">
        <v>633294</v>
      </c>
      <c r="P56" s="15">
        <v>23.8</v>
      </c>
      <c r="Q56" s="16">
        <v>670882</v>
      </c>
      <c r="R56" s="15">
        <v>4</v>
      </c>
      <c r="S56" s="16">
        <v>687250</v>
      </c>
      <c r="T56" s="15">
        <v>160.3</v>
      </c>
      <c r="U56" s="16">
        <v>641447</v>
      </c>
    </row>
    <row r="57" spans="1:21" ht="15">
      <c r="A57" s="14">
        <v>52</v>
      </c>
      <c r="B57" s="15"/>
      <c r="C57" s="15"/>
      <c r="D57" s="15"/>
      <c r="E57" s="15"/>
      <c r="F57" s="15">
        <v>4</v>
      </c>
      <c r="G57" s="16">
        <v>563500</v>
      </c>
      <c r="H57" s="15">
        <v>6</v>
      </c>
      <c r="I57" s="16">
        <v>607666</v>
      </c>
      <c r="J57" s="15">
        <v>4</v>
      </c>
      <c r="K57" s="16">
        <v>656250</v>
      </c>
      <c r="L57" s="15"/>
      <c r="M57" s="15"/>
      <c r="N57" s="15">
        <v>3</v>
      </c>
      <c r="O57" s="16">
        <v>637666</v>
      </c>
      <c r="P57" s="15">
        <v>4</v>
      </c>
      <c r="Q57" s="16">
        <v>636750</v>
      </c>
      <c r="R57" s="15"/>
      <c r="S57" s="15"/>
      <c r="T57" s="15">
        <v>21</v>
      </c>
      <c r="U57" s="16">
        <v>618333</v>
      </c>
    </row>
    <row r="58" spans="1:21" ht="15">
      <c r="A58" s="14" t="s">
        <v>43</v>
      </c>
      <c r="B58" s="15">
        <v>1</v>
      </c>
      <c r="C58" s="16">
        <v>577000</v>
      </c>
      <c r="D58" s="15">
        <v>2</v>
      </c>
      <c r="E58" s="16">
        <v>591500</v>
      </c>
      <c r="F58" s="15"/>
      <c r="G58" s="15"/>
      <c r="H58" s="15"/>
      <c r="I58" s="15"/>
      <c r="J58" s="15"/>
      <c r="K58" s="15"/>
      <c r="L58" s="15">
        <v>2</v>
      </c>
      <c r="M58" s="16">
        <v>578000</v>
      </c>
      <c r="N58" s="15"/>
      <c r="O58" s="15"/>
      <c r="P58" s="15"/>
      <c r="Q58" s="15"/>
      <c r="R58" s="15"/>
      <c r="S58" s="15"/>
      <c r="T58" s="15">
        <v>5</v>
      </c>
      <c r="U58" s="16">
        <v>583200</v>
      </c>
    </row>
    <row r="59" spans="1:21" ht="15">
      <c r="A59" s="14" t="s">
        <v>10</v>
      </c>
      <c r="B59" s="15">
        <v>1</v>
      </c>
      <c r="C59" s="16">
        <v>577000</v>
      </c>
      <c r="D59" s="15">
        <v>2</v>
      </c>
      <c r="E59" s="16">
        <v>591500</v>
      </c>
      <c r="F59" s="15">
        <v>27</v>
      </c>
      <c r="G59" s="16">
        <v>589814</v>
      </c>
      <c r="H59" s="15">
        <v>47</v>
      </c>
      <c r="I59" s="16">
        <v>615127</v>
      </c>
      <c r="J59" s="15">
        <v>31.5</v>
      </c>
      <c r="K59" s="16">
        <v>652222</v>
      </c>
      <c r="L59" s="15">
        <v>26</v>
      </c>
      <c r="M59" s="16">
        <v>678538</v>
      </c>
      <c r="N59" s="15">
        <v>20</v>
      </c>
      <c r="O59" s="16">
        <v>633950</v>
      </c>
      <c r="P59" s="15">
        <v>27.8</v>
      </c>
      <c r="Q59" s="16">
        <v>665971</v>
      </c>
      <c r="R59" s="15">
        <v>4</v>
      </c>
      <c r="S59" s="16">
        <v>687250</v>
      </c>
      <c r="T59" s="15">
        <v>186.3</v>
      </c>
      <c r="U59" s="16">
        <v>637278</v>
      </c>
    </row>
    <row r="62" ht="15">
      <c r="A62" s="1" t="s">
        <v>26</v>
      </c>
    </row>
    <row r="63" ht="15">
      <c r="A63" s="38"/>
    </row>
    <row r="65" ht="15">
      <c r="A65" s="38"/>
    </row>
    <row r="66" ht="15">
      <c r="A66" s="1" t="s">
        <v>27</v>
      </c>
    </row>
    <row r="68" spans="1:3" ht="15">
      <c r="A68" s="5" t="s">
        <v>44</v>
      </c>
      <c r="B68" s="6" t="s">
        <v>35</v>
      </c>
      <c r="C68" s="5">
        <v>531</v>
      </c>
    </row>
    <row r="69" spans="1:3" ht="15">
      <c r="A69" s="5" t="s">
        <v>31</v>
      </c>
      <c r="B69" s="6" t="s">
        <v>29</v>
      </c>
      <c r="C69" s="5" t="s">
        <v>32</v>
      </c>
    </row>
    <row r="70" spans="1:3" ht="15">
      <c r="A70" s="5" t="s">
        <v>33</v>
      </c>
      <c r="B70" s="6" t="s">
        <v>29</v>
      </c>
      <c r="C70" s="5">
        <v>623</v>
      </c>
    </row>
    <row r="71" spans="1:3" ht="42">
      <c r="A71" s="5" t="s">
        <v>34</v>
      </c>
      <c r="B71" s="6" t="s">
        <v>35</v>
      </c>
      <c r="C71" s="5" t="s">
        <v>36</v>
      </c>
    </row>
    <row r="72" spans="1:3" ht="409.5">
      <c r="A72" s="5" t="s">
        <v>37</v>
      </c>
      <c r="B72" s="6" t="s">
        <v>29</v>
      </c>
      <c r="C72" s="5" t="s">
        <v>38</v>
      </c>
    </row>
    <row r="73" ht="15">
      <c r="A73" s="38"/>
    </row>
    <row r="75" ht="15">
      <c r="A75" s="38"/>
    </row>
    <row r="76" ht="15">
      <c r="A76" s="1" t="s">
        <v>39</v>
      </c>
    </row>
    <row r="78" ht="15">
      <c r="A78" s="39" t="s">
        <v>40</v>
      </c>
    </row>
    <row r="79" spans="1:2" ht="15">
      <c r="A79" s="41"/>
      <c r="B79" s="41" t="s">
        <v>41</v>
      </c>
    </row>
    <row r="80" ht="15">
      <c r="A80" s="38"/>
    </row>
    <row r="81" ht="15">
      <c r="A81" s="42" t="s">
        <v>42</v>
      </c>
    </row>
    <row r="82" ht="15">
      <c r="A82" s="40"/>
    </row>
    <row r="83" spans="1:21" ht="15">
      <c r="A83" s="8" t="s">
        <v>21</v>
      </c>
      <c r="B83" s="55" t="s">
        <v>23</v>
      </c>
      <c r="C83" s="56"/>
      <c r="D83" s="55" t="s">
        <v>2</v>
      </c>
      <c r="E83" s="56"/>
      <c r="F83" s="55" t="s">
        <v>3</v>
      </c>
      <c r="G83" s="56"/>
      <c r="H83" s="55" t="s">
        <v>4</v>
      </c>
      <c r="I83" s="56"/>
      <c r="J83" s="55" t="s">
        <v>5</v>
      </c>
      <c r="K83" s="56"/>
      <c r="L83" s="55" t="s">
        <v>6</v>
      </c>
      <c r="M83" s="56"/>
      <c r="N83" s="55" t="s">
        <v>7</v>
      </c>
      <c r="O83" s="56"/>
      <c r="P83" s="55" t="s">
        <v>8</v>
      </c>
      <c r="Q83" s="56"/>
      <c r="R83" s="55" t="s">
        <v>9</v>
      </c>
      <c r="S83" s="56"/>
      <c r="T83" s="55" t="s">
        <v>10</v>
      </c>
      <c r="U83" s="56"/>
    </row>
    <row r="84" spans="1:21" ht="15">
      <c r="A84" s="9"/>
      <c r="B84" s="57"/>
      <c r="C84" s="58"/>
      <c r="D84" s="57"/>
      <c r="E84" s="58"/>
      <c r="F84" s="57"/>
      <c r="G84" s="58"/>
      <c r="H84" s="57"/>
      <c r="I84" s="58"/>
      <c r="J84" s="57"/>
      <c r="K84" s="58"/>
      <c r="L84" s="57"/>
      <c r="M84" s="58"/>
      <c r="N84" s="57"/>
      <c r="O84" s="58"/>
      <c r="P84" s="57"/>
      <c r="Q84" s="58"/>
      <c r="R84" s="57"/>
      <c r="S84" s="58"/>
      <c r="T84" s="57"/>
      <c r="U84" s="58"/>
    </row>
    <row r="85" spans="1:21" ht="15">
      <c r="A85" s="10"/>
      <c r="B85" s="59"/>
      <c r="C85" s="60"/>
      <c r="D85" s="59"/>
      <c r="E85" s="60"/>
      <c r="F85" s="59"/>
      <c r="G85" s="60"/>
      <c r="H85" s="59"/>
      <c r="I85" s="60"/>
      <c r="J85" s="59"/>
      <c r="K85" s="60"/>
      <c r="L85" s="59"/>
      <c r="M85" s="60"/>
      <c r="N85" s="59"/>
      <c r="O85" s="60"/>
      <c r="P85" s="59"/>
      <c r="Q85" s="60"/>
      <c r="R85" s="59"/>
      <c r="S85" s="60"/>
      <c r="T85" s="59"/>
      <c r="U85" s="60"/>
    </row>
    <row r="86" spans="1:21" ht="15">
      <c r="A86" s="11" t="s">
        <v>22</v>
      </c>
      <c r="B86" s="12" t="s">
        <v>13</v>
      </c>
      <c r="C86" s="12" t="s">
        <v>14</v>
      </c>
      <c r="D86" s="12" t="s">
        <v>13</v>
      </c>
      <c r="E86" s="12" t="s">
        <v>14</v>
      </c>
      <c r="F86" s="12" t="s">
        <v>13</v>
      </c>
      <c r="G86" s="12" t="s">
        <v>14</v>
      </c>
      <c r="H86" s="12" t="s">
        <v>13</v>
      </c>
      <c r="I86" s="12" t="s">
        <v>14</v>
      </c>
      <c r="J86" s="12" t="s">
        <v>13</v>
      </c>
      <c r="K86" s="12" t="s">
        <v>14</v>
      </c>
      <c r="L86" s="12" t="s">
        <v>13</v>
      </c>
      <c r="M86" s="12" t="s">
        <v>14</v>
      </c>
      <c r="N86" s="12" t="s">
        <v>13</v>
      </c>
      <c r="O86" s="12" t="s">
        <v>14</v>
      </c>
      <c r="P86" s="12" t="s">
        <v>13</v>
      </c>
      <c r="Q86" s="12" t="s">
        <v>14</v>
      </c>
      <c r="R86" s="12" t="s">
        <v>13</v>
      </c>
      <c r="S86" s="12" t="s">
        <v>14</v>
      </c>
      <c r="T86" s="12" t="s">
        <v>13</v>
      </c>
      <c r="U86" s="12" t="s">
        <v>14</v>
      </c>
    </row>
    <row r="87" spans="1:21" ht="15">
      <c r="A87" s="14">
        <v>51</v>
      </c>
      <c r="B87" s="15"/>
      <c r="C87" s="15"/>
      <c r="D87" s="15">
        <v>4</v>
      </c>
      <c r="E87" s="16">
        <v>561750</v>
      </c>
      <c r="F87" s="15">
        <v>17</v>
      </c>
      <c r="G87" s="16">
        <v>611647</v>
      </c>
      <c r="H87" s="15">
        <v>42</v>
      </c>
      <c r="I87" s="16">
        <v>633166</v>
      </c>
      <c r="J87" s="15">
        <v>29</v>
      </c>
      <c r="K87" s="16">
        <v>626827</v>
      </c>
      <c r="L87" s="15">
        <v>17.4</v>
      </c>
      <c r="M87" s="16">
        <v>656954</v>
      </c>
      <c r="N87" s="15">
        <v>23</v>
      </c>
      <c r="O87" s="16">
        <v>666478</v>
      </c>
      <c r="P87" s="15">
        <v>20</v>
      </c>
      <c r="Q87" s="16">
        <v>679800</v>
      </c>
      <c r="R87" s="15">
        <v>8</v>
      </c>
      <c r="S87" s="16">
        <v>730125</v>
      </c>
      <c r="T87" s="15">
        <v>160.4</v>
      </c>
      <c r="U87" s="16">
        <v>645966</v>
      </c>
    </row>
    <row r="88" spans="1:21" ht="15">
      <c r="A88" s="14">
        <v>52</v>
      </c>
      <c r="B88" s="15"/>
      <c r="C88" s="15"/>
      <c r="D88" s="15"/>
      <c r="E88" s="15"/>
      <c r="F88" s="15">
        <v>15.8</v>
      </c>
      <c r="G88" s="16">
        <v>571898</v>
      </c>
      <c r="H88" s="15">
        <v>14</v>
      </c>
      <c r="I88" s="16">
        <v>603071</v>
      </c>
      <c r="J88" s="15">
        <v>13</v>
      </c>
      <c r="K88" s="16">
        <v>624000</v>
      </c>
      <c r="L88" s="15">
        <v>5</v>
      </c>
      <c r="M88" s="16">
        <v>626000</v>
      </c>
      <c r="N88" s="15">
        <v>7</v>
      </c>
      <c r="O88" s="16">
        <v>613571</v>
      </c>
      <c r="P88" s="15"/>
      <c r="Q88" s="15"/>
      <c r="R88" s="15"/>
      <c r="S88" s="15"/>
      <c r="T88" s="15">
        <v>54.8</v>
      </c>
      <c r="U88" s="16">
        <v>602481</v>
      </c>
    </row>
    <row r="89" spans="1:21" ht="15">
      <c r="A89" s="14" t="s">
        <v>43</v>
      </c>
      <c r="B89" s="15">
        <v>1</v>
      </c>
      <c r="C89" s="16">
        <v>520000</v>
      </c>
      <c r="D89" s="15">
        <v>1</v>
      </c>
      <c r="E89" s="16">
        <v>650000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>
        <v>2</v>
      </c>
      <c r="Q89" s="16">
        <v>644500</v>
      </c>
      <c r="R89" s="15">
        <v>1</v>
      </c>
      <c r="S89" s="16">
        <v>688000</v>
      </c>
      <c r="T89" s="15">
        <v>5</v>
      </c>
      <c r="U89" s="16">
        <v>629400</v>
      </c>
    </row>
    <row r="90" spans="1:21" ht="15">
      <c r="A90" s="14" t="s">
        <v>10</v>
      </c>
      <c r="B90" s="15">
        <v>1</v>
      </c>
      <c r="C90" s="16">
        <v>520000</v>
      </c>
      <c r="D90" s="15">
        <v>5</v>
      </c>
      <c r="E90" s="16">
        <v>579400</v>
      </c>
      <c r="F90" s="15">
        <v>32.8</v>
      </c>
      <c r="G90" s="16">
        <v>592500</v>
      </c>
      <c r="H90" s="15">
        <v>56</v>
      </c>
      <c r="I90" s="16">
        <v>625642</v>
      </c>
      <c r="J90" s="15">
        <v>42</v>
      </c>
      <c r="K90" s="16">
        <v>625952</v>
      </c>
      <c r="L90" s="15">
        <v>22.4</v>
      </c>
      <c r="M90" s="16">
        <v>650044</v>
      </c>
      <c r="N90" s="15">
        <v>30</v>
      </c>
      <c r="O90" s="16">
        <v>654133</v>
      </c>
      <c r="P90" s="15">
        <v>22</v>
      </c>
      <c r="Q90" s="16">
        <v>676590</v>
      </c>
      <c r="R90" s="15">
        <v>9</v>
      </c>
      <c r="S90" s="16">
        <v>725444</v>
      </c>
      <c r="T90" s="15">
        <v>220.2</v>
      </c>
      <c r="U90" s="16">
        <v>634768</v>
      </c>
    </row>
  </sheetData>
  <sheetProtection/>
  <mergeCells count="30">
    <mergeCell ref="P6:Q8"/>
    <mergeCell ref="R6:S8"/>
    <mergeCell ref="T6:U8"/>
    <mergeCell ref="N6:O8"/>
    <mergeCell ref="B6:C8"/>
    <mergeCell ref="D6:E8"/>
    <mergeCell ref="F6:G8"/>
    <mergeCell ref="H6:I8"/>
    <mergeCell ref="J6:K8"/>
    <mergeCell ref="L6:M8"/>
    <mergeCell ref="B52:C54"/>
    <mergeCell ref="D52:E54"/>
    <mergeCell ref="F52:G54"/>
    <mergeCell ref="H52:I54"/>
    <mergeCell ref="J52:K54"/>
    <mergeCell ref="L52:M54"/>
    <mergeCell ref="N52:O54"/>
    <mergeCell ref="P52:Q54"/>
    <mergeCell ref="R52:S54"/>
    <mergeCell ref="T52:U54"/>
    <mergeCell ref="B83:C85"/>
    <mergeCell ref="D83:E85"/>
    <mergeCell ref="F83:G85"/>
    <mergeCell ref="H83:I85"/>
    <mergeCell ref="J83:K85"/>
    <mergeCell ref="L83:M85"/>
    <mergeCell ref="N83:O85"/>
    <mergeCell ref="P83:Q85"/>
    <mergeCell ref="R83:S85"/>
    <mergeCell ref="T83:U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52">
      <selection activeCell="B73" sqref="B73:S73"/>
    </sheetView>
  </sheetViews>
  <sheetFormatPr defaultColWidth="9.140625" defaultRowHeight="15"/>
  <cols>
    <col min="1" max="1" width="25.57421875" style="0" customWidth="1"/>
    <col min="3" max="3" width="10.00390625" style="0" bestFit="1" customWidth="1"/>
  </cols>
  <sheetData>
    <row r="1" ht="18">
      <c r="A1" s="46" t="s">
        <v>46</v>
      </c>
    </row>
    <row r="2" ht="15">
      <c r="A2" s="38"/>
    </row>
    <row r="4" ht="15">
      <c r="A4" s="38"/>
    </row>
    <row r="5" ht="18">
      <c r="A5" s="46" t="s">
        <v>27</v>
      </c>
    </row>
    <row r="7" spans="1:3" ht="30">
      <c r="A7" s="47" t="s">
        <v>47</v>
      </c>
      <c r="B7" s="33" t="s">
        <v>29</v>
      </c>
      <c r="C7" s="47" t="s">
        <v>48</v>
      </c>
    </row>
    <row r="8" spans="1:3" ht="180">
      <c r="A8" s="47" t="s">
        <v>28</v>
      </c>
      <c r="B8" s="33" t="s">
        <v>35</v>
      </c>
      <c r="C8" s="47" t="s">
        <v>49</v>
      </c>
    </row>
    <row r="9" spans="1:3" ht="15">
      <c r="A9" s="47" t="s">
        <v>31</v>
      </c>
      <c r="B9" s="33" t="s">
        <v>29</v>
      </c>
      <c r="C9" s="47" t="s">
        <v>32</v>
      </c>
    </row>
    <row r="10" spans="1:3" ht="15">
      <c r="A10" s="47" t="s">
        <v>33</v>
      </c>
      <c r="B10" s="33" t="s">
        <v>29</v>
      </c>
      <c r="C10" s="47">
        <v>623</v>
      </c>
    </row>
    <row r="11" spans="1:28" ht="409.5">
      <c r="A11" s="47" t="s">
        <v>37</v>
      </c>
      <c r="B11" s="33" t="s">
        <v>29</v>
      </c>
      <c r="C11" s="47" t="s">
        <v>50</v>
      </c>
      <c r="T11" s="78" t="s">
        <v>50</v>
      </c>
      <c r="U11" s="78"/>
      <c r="V11" s="78"/>
      <c r="W11" s="78"/>
      <c r="Y11" s="78" t="s">
        <v>51</v>
      </c>
      <c r="Z11" s="78"/>
      <c r="AA11" s="78"/>
      <c r="AB11" s="78"/>
    </row>
    <row r="12" ht="15">
      <c r="A12" s="38"/>
    </row>
    <row r="14" ht="15">
      <c r="A14" s="38"/>
    </row>
    <row r="15" ht="18">
      <c r="A15" s="46" t="s">
        <v>39</v>
      </c>
    </row>
    <row r="17" ht="15">
      <c r="A17" s="48" t="s">
        <v>40</v>
      </c>
    </row>
    <row r="18" spans="1:2" ht="15">
      <c r="A18" s="49"/>
      <c r="B18" s="49" t="s">
        <v>41</v>
      </c>
    </row>
    <row r="19" ht="15">
      <c r="A19" s="38"/>
    </row>
    <row r="20" ht="15">
      <c r="A20" s="38" t="s">
        <v>42</v>
      </c>
    </row>
    <row r="22" spans="1:19" ht="15">
      <c r="A22" s="50" t="s">
        <v>21</v>
      </c>
      <c r="B22" s="77" t="s">
        <v>2</v>
      </c>
      <c r="C22" s="77"/>
      <c r="D22" s="77" t="s">
        <v>3</v>
      </c>
      <c r="E22" s="77"/>
      <c r="F22" s="77" t="s">
        <v>4</v>
      </c>
      <c r="G22" s="77"/>
      <c r="H22" s="77" t="s">
        <v>5</v>
      </c>
      <c r="I22" s="77"/>
      <c r="J22" s="77" t="s">
        <v>6</v>
      </c>
      <c r="K22" s="77"/>
      <c r="L22" s="77" t="s">
        <v>7</v>
      </c>
      <c r="M22" s="77"/>
      <c r="N22" s="77" t="s">
        <v>8</v>
      </c>
      <c r="O22" s="77"/>
      <c r="P22" s="77" t="s">
        <v>9</v>
      </c>
      <c r="Q22" s="77"/>
      <c r="R22" s="77" t="s">
        <v>10</v>
      </c>
      <c r="S22" s="77"/>
    </row>
    <row r="23" spans="1:19" ht="15">
      <c r="A23" s="5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15">
      <c r="A24" s="5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ht="15">
      <c r="A25" s="52" t="s">
        <v>22</v>
      </c>
      <c r="B25" s="53" t="s">
        <v>13</v>
      </c>
      <c r="C25" s="53" t="s">
        <v>14</v>
      </c>
      <c r="D25" s="53" t="s">
        <v>13</v>
      </c>
      <c r="E25" s="53" t="s">
        <v>14</v>
      </c>
      <c r="F25" s="53" t="s">
        <v>13</v>
      </c>
      <c r="G25" s="53" t="s">
        <v>14</v>
      </c>
      <c r="H25" s="53" t="s">
        <v>13</v>
      </c>
      <c r="I25" s="53" t="s">
        <v>14</v>
      </c>
      <c r="J25" s="53" t="s">
        <v>13</v>
      </c>
      <c r="K25" s="53" t="s">
        <v>14</v>
      </c>
      <c r="L25" s="53" t="s">
        <v>13</v>
      </c>
      <c r="M25" s="53" t="s">
        <v>14</v>
      </c>
      <c r="N25" s="53" t="s">
        <v>13</v>
      </c>
      <c r="O25" s="53" t="s">
        <v>14</v>
      </c>
      <c r="P25" s="53" t="s">
        <v>13</v>
      </c>
      <c r="Q25" s="53" t="s">
        <v>14</v>
      </c>
      <c r="R25" s="53" t="s">
        <v>13</v>
      </c>
      <c r="S25" s="53" t="s">
        <v>14</v>
      </c>
    </row>
    <row r="26" spans="1:19" ht="15">
      <c r="A26" s="32">
        <v>51</v>
      </c>
      <c r="B26" s="33">
        <v>5</v>
      </c>
      <c r="C26" s="34">
        <v>575200</v>
      </c>
      <c r="D26" s="33">
        <v>37</v>
      </c>
      <c r="E26" s="34">
        <v>632675</v>
      </c>
      <c r="F26" s="33">
        <v>79</v>
      </c>
      <c r="G26" s="34">
        <v>653050</v>
      </c>
      <c r="H26" s="33">
        <v>64.5</v>
      </c>
      <c r="I26" s="34">
        <v>667534</v>
      </c>
      <c r="J26" s="33">
        <v>49</v>
      </c>
      <c r="K26" s="34">
        <v>680571</v>
      </c>
      <c r="L26" s="33">
        <v>34</v>
      </c>
      <c r="M26" s="34">
        <v>659470</v>
      </c>
      <c r="N26" s="33">
        <v>40.8</v>
      </c>
      <c r="O26" s="34">
        <v>677818</v>
      </c>
      <c r="P26" s="33">
        <v>17.8</v>
      </c>
      <c r="Q26" s="34">
        <v>712808</v>
      </c>
      <c r="R26" s="33">
        <v>327.1</v>
      </c>
      <c r="S26" s="34">
        <v>663543</v>
      </c>
    </row>
    <row r="27" spans="1:19" ht="15">
      <c r="A27" s="32">
        <v>52</v>
      </c>
      <c r="B27" s="33">
        <v>2</v>
      </c>
      <c r="C27" s="34">
        <v>560500</v>
      </c>
      <c r="D27" s="33">
        <v>20</v>
      </c>
      <c r="E27" s="34">
        <v>595650</v>
      </c>
      <c r="F27" s="33">
        <v>20</v>
      </c>
      <c r="G27" s="34">
        <v>608850</v>
      </c>
      <c r="H27" s="33">
        <v>11</v>
      </c>
      <c r="I27" s="34">
        <v>621272</v>
      </c>
      <c r="J27" s="33">
        <v>13</v>
      </c>
      <c r="K27" s="34">
        <v>629769</v>
      </c>
      <c r="L27" s="33">
        <v>5</v>
      </c>
      <c r="M27" s="34">
        <v>636400</v>
      </c>
      <c r="N27" s="33">
        <v>8</v>
      </c>
      <c r="O27" s="34">
        <v>630000</v>
      </c>
      <c r="P27" s="33">
        <v>1</v>
      </c>
      <c r="Q27" s="34">
        <v>585000</v>
      </c>
      <c r="R27" s="33">
        <v>77</v>
      </c>
      <c r="S27" s="34">
        <v>614714</v>
      </c>
    </row>
    <row r="28" spans="1:19" ht="15">
      <c r="A28" s="32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R28" s="33">
        <v>3</v>
      </c>
      <c r="S28" s="34">
        <v>568666</v>
      </c>
    </row>
    <row r="29" spans="1:19" ht="15">
      <c r="A29" s="32" t="s">
        <v>10</v>
      </c>
      <c r="B29" s="33">
        <v>7</v>
      </c>
      <c r="C29" s="34">
        <v>571000</v>
      </c>
      <c r="D29" s="33">
        <v>57</v>
      </c>
      <c r="E29" s="34">
        <v>619684</v>
      </c>
      <c r="F29" s="33">
        <v>99</v>
      </c>
      <c r="G29" s="34">
        <v>644121</v>
      </c>
      <c r="H29" s="33">
        <v>75.5</v>
      </c>
      <c r="I29" s="34">
        <v>660794</v>
      </c>
      <c r="J29" s="33">
        <v>62</v>
      </c>
      <c r="K29" s="34">
        <v>669919</v>
      </c>
      <c r="L29" s="33">
        <v>39</v>
      </c>
      <c r="M29" s="34">
        <v>656512</v>
      </c>
      <c r="N29" s="33">
        <v>48.8</v>
      </c>
      <c r="O29" s="34">
        <v>669979</v>
      </c>
      <c r="P29" s="33">
        <v>18.8</v>
      </c>
      <c r="Q29" s="34">
        <v>706010</v>
      </c>
      <c r="R29" s="33">
        <v>407.1</v>
      </c>
      <c r="S29" s="34">
        <v>653608</v>
      </c>
    </row>
    <row r="34" ht="18">
      <c r="A34" s="46" t="s">
        <v>39</v>
      </c>
    </row>
    <row r="36" ht="15">
      <c r="A36" s="48" t="s">
        <v>40</v>
      </c>
    </row>
    <row r="37" spans="1:2" ht="15">
      <c r="A37" s="49"/>
      <c r="B37" s="49" t="s">
        <v>41</v>
      </c>
    </row>
    <row r="38" ht="15">
      <c r="A38" s="38"/>
    </row>
    <row r="39" ht="15">
      <c r="A39" s="38" t="s">
        <v>42</v>
      </c>
    </row>
    <row r="41" spans="1:19" ht="15" customHeight="1">
      <c r="A41" s="50" t="s">
        <v>21</v>
      </c>
      <c r="B41" s="77"/>
      <c r="C41" s="77"/>
      <c r="D41" s="77"/>
      <c r="E41" s="77"/>
      <c r="F41" s="77"/>
      <c r="G41" s="77"/>
      <c r="H41" s="77" t="s">
        <v>5</v>
      </c>
      <c r="I41" s="77"/>
      <c r="J41" s="77"/>
      <c r="K41" s="77"/>
      <c r="L41" s="77" t="s">
        <v>7</v>
      </c>
      <c r="M41" s="77"/>
      <c r="N41" s="53" t="s">
        <v>8</v>
      </c>
      <c r="O41" s="53"/>
      <c r="P41" s="53" t="s">
        <v>9</v>
      </c>
      <c r="Q41" s="53"/>
      <c r="R41" s="53" t="s">
        <v>10</v>
      </c>
      <c r="S41" s="53"/>
    </row>
    <row r="42" spans="1:19" ht="15">
      <c r="A42" s="5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53"/>
      <c r="O42" s="53"/>
      <c r="P42" s="53"/>
      <c r="Q42" s="53"/>
      <c r="R42" s="53"/>
      <c r="S42" s="53"/>
    </row>
    <row r="43" spans="1:19" ht="15">
      <c r="A43" s="5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53"/>
      <c r="O43" s="53"/>
      <c r="P43" s="53"/>
      <c r="Q43" s="53"/>
      <c r="R43" s="53"/>
      <c r="S43" s="53"/>
    </row>
    <row r="44" spans="1:19" ht="15">
      <c r="A44" s="52" t="s">
        <v>22</v>
      </c>
      <c r="B44" s="53"/>
      <c r="C44" s="53"/>
      <c r="D44" s="53"/>
      <c r="E44" s="53"/>
      <c r="F44" s="53"/>
      <c r="G44" s="53"/>
      <c r="H44" s="53" t="s">
        <v>13</v>
      </c>
      <c r="I44" s="53" t="s">
        <v>14</v>
      </c>
      <c r="J44" s="53"/>
      <c r="K44" s="53"/>
      <c r="L44" s="53" t="s">
        <v>13</v>
      </c>
      <c r="M44" s="53" t="s">
        <v>14</v>
      </c>
      <c r="N44" s="53" t="s">
        <v>13</v>
      </c>
      <c r="O44" s="53" t="s">
        <v>14</v>
      </c>
      <c r="P44" s="53" t="s">
        <v>13</v>
      </c>
      <c r="Q44" s="53" t="s">
        <v>14</v>
      </c>
      <c r="R44" s="53" t="s">
        <v>13</v>
      </c>
      <c r="S44" s="53" t="s">
        <v>14</v>
      </c>
    </row>
    <row r="45" spans="1:19" ht="15">
      <c r="A45" s="32">
        <v>53</v>
      </c>
      <c r="B45" s="33"/>
      <c r="C45" s="34"/>
      <c r="D45" s="33"/>
      <c r="E45" s="34"/>
      <c r="F45" s="33"/>
      <c r="G45" s="34"/>
      <c r="H45" s="33">
        <v>8</v>
      </c>
      <c r="I45" s="34">
        <v>629375</v>
      </c>
      <c r="J45" s="33"/>
      <c r="K45" s="34"/>
      <c r="L45" s="33">
        <v>3</v>
      </c>
      <c r="M45" s="34">
        <v>734000</v>
      </c>
      <c r="N45" s="33">
        <v>4</v>
      </c>
      <c r="O45" s="34">
        <v>761500</v>
      </c>
      <c r="P45" s="33">
        <v>6</v>
      </c>
      <c r="Q45" s="34">
        <v>728166</v>
      </c>
      <c r="R45" s="33">
        <v>21</v>
      </c>
      <c r="S45" s="34">
        <v>697714</v>
      </c>
    </row>
    <row r="46" spans="1:19" ht="15">
      <c r="A46" s="32" t="s">
        <v>10</v>
      </c>
      <c r="B46" s="33"/>
      <c r="C46" s="34"/>
      <c r="D46" s="33"/>
      <c r="E46" s="34"/>
      <c r="F46" s="33"/>
      <c r="G46" s="34"/>
      <c r="H46" s="33">
        <v>8</v>
      </c>
      <c r="I46" s="34">
        <v>629375</v>
      </c>
      <c r="J46" s="33"/>
      <c r="K46" s="34"/>
      <c r="L46" s="33">
        <v>3</v>
      </c>
      <c r="M46" s="34">
        <v>734000</v>
      </c>
      <c r="N46" s="33">
        <v>4</v>
      </c>
      <c r="O46" s="34">
        <v>761500</v>
      </c>
      <c r="P46" s="33">
        <v>6</v>
      </c>
      <c r="Q46" s="34">
        <v>728166</v>
      </c>
      <c r="R46" s="33">
        <v>21</v>
      </c>
      <c r="S46" s="34">
        <v>697714</v>
      </c>
    </row>
    <row r="50" ht="18">
      <c r="A50" s="46" t="s">
        <v>39</v>
      </c>
    </row>
    <row r="52" ht="15">
      <c r="A52" s="48" t="s">
        <v>40</v>
      </c>
    </row>
    <row r="53" spans="1:2" ht="15">
      <c r="A53" s="49"/>
      <c r="B53" s="49" t="s">
        <v>41</v>
      </c>
    </row>
    <row r="54" ht="15">
      <c r="A54" s="38"/>
    </row>
    <row r="55" ht="15">
      <c r="A55" s="38" t="s">
        <v>42</v>
      </c>
    </row>
    <row r="57" spans="1:19" ht="15">
      <c r="A57" s="50" t="s">
        <v>21</v>
      </c>
      <c r="B57" s="77" t="s">
        <v>3</v>
      </c>
      <c r="C57" s="77"/>
      <c r="D57" s="77" t="s">
        <v>4</v>
      </c>
      <c r="E57" s="77"/>
      <c r="F57" s="77" t="s">
        <v>5</v>
      </c>
      <c r="G57" s="77"/>
      <c r="H57" s="77" t="s">
        <v>6</v>
      </c>
      <c r="I57" s="77"/>
      <c r="J57" s="77" t="s">
        <v>7</v>
      </c>
      <c r="K57" s="77"/>
      <c r="P57" s="77" t="s">
        <v>9</v>
      </c>
      <c r="Q57" s="77"/>
      <c r="R57" s="77" t="s">
        <v>10</v>
      </c>
      <c r="S57" s="77"/>
    </row>
    <row r="58" spans="1:19" ht="15">
      <c r="A58" s="51"/>
      <c r="B58" s="77"/>
      <c r="C58" s="77"/>
      <c r="D58" s="77"/>
      <c r="E58" s="77"/>
      <c r="F58" s="77"/>
      <c r="G58" s="77"/>
      <c r="H58" s="77"/>
      <c r="I58" s="77"/>
      <c r="J58" s="77"/>
      <c r="K58" s="77"/>
      <c r="P58" s="77"/>
      <c r="Q58" s="77"/>
      <c r="R58" s="77"/>
      <c r="S58" s="77"/>
    </row>
    <row r="59" spans="1:19" ht="15">
      <c r="A59" s="51"/>
      <c r="B59" s="77"/>
      <c r="C59" s="77"/>
      <c r="D59" s="77"/>
      <c r="E59" s="77"/>
      <c r="F59" s="77"/>
      <c r="G59" s="77"/>
      <c r="H59" s="77"/>
      <c r="I59" s="77"/>
      <c r="J59" s="77"/>
      <c r="K59" s="77"/>
      <c r="P59" s="77"/>
      <c r="Q59" s="77"/>
      <c r="R59" s="77"/>
      <c r="S59" s="77"/>
    </row>
    <row r="60" spans="1:19" ht="15">
      <c r="A60" s="52" t="s">
        <v>22</v>
      </c>
      <c r="B60" s="53" t="s">
        <v>13</v>
      </c>
      <c r="C60" s="53" t="s">
        <v>14</v>
      </c>
      <c r="D60" s="53" t="s">
        <v>13</v>
      </c>
      <c r="E60" s="53" t="s">
        <v>14</v>
      </c>
      <c r="F60" s="53" t="s">
        <v>13</v>
      </c>
      <c r="G60" s="53" t="s">
        <v>14</v>
      </c>
      <c r="H60" s="53" t="s">
        <v>13</v>
      </c>
      <c r="I60" s="53" t="s">
        <v>14</v>
      </c>
      <c r="J60" s="53" t="s">
        <v>13</v>
      </c>
      <c r="K60" s="53" t="s">
        <v>14</v>
      </c>
      <c r="P60" s="53" t="s">
        <v>13</v>
      </c>
      <c r="Q60" s="53" t="s">
        <v>14</v>
      </c>
      <c r="R60" s="53" t="s">
        <v>13</v>
      </c>
      <c r="S60" s="53" t="s">
        <v>14</v>
      </c>
    </row>
    <row r="61" spans="1:19" ht="15">
      <c r="A61" s="32">
        <v>59</v>
      </c>
      <c r="B61" s="33"/>
      <c r="C61" s="33"/>
      <c r="D61" s="33">
        <v>4.8</v>
      </c>
      <c r="E61" s="34">
        <v>596458</v>
      </c>
      <c r="F61" s="33">
        <v>1</v>
      </c>
      <c r="G61" s="34">
        <v>730000</v>
      </c>
      <c r="H61" s="33">
        <v>1</v>
      </c>
      <c r="I61" s="34">
        <v>728000</v>
      </c>
      <c r="J61" s="33">
        <v>2</v>
      </c>
      <c r="K61" s="34">
        <v>732500</v>
      </c>
      <c r="P61" s="33">
        <v>2</v>
      </c>
      <c r="Q61" s="34">
        <v>681000</v>
      </c>
      <c r="R61" s="33">
        <v>10.8</v>
      </c>
      <c r="S61" s="34"/>
    </row>
    <row r="62" spans="1:19" ht="15">
      <c r="A62" s="32"/>
      <c r="B62" s="33"/>
      <c r="C62" s="33"/>
      <c r="D62" s="33"/>
      <c r="E62" s="33"/>
      <c r="R62" s="33"/>
      <c r="S62" s="34"/>
    </row>
    <row r="63" spans="1:19" ht="15">
      <c r="A63" s="32"/>
      <c r="B63" s="33"/>
      <c r="C63" s="33"/>
      <c r="D63" s="33"/>
      <c r="E63" s="34"/>
      <c r="F63" s="33"/>
      <c r="G63" s="34"/>
      <c r="H63" s="33"/>
      <c r="I63" s="34"/>
      <c r="J63" s="33"/>
      <c r="K63" s="34"/>
      <c r="P63" s="33"/>
      <c r="Q63" s="34"/>
      <c r="R63" s="33"/>
      <c r="S63" s="34"/>
    </row>
    <row r="67" spans="2:19" ht="15">
      <c r="B67" s="77" t="s">
        <v>2</v>
      </c>
      <c r="C67" s="77"/>
      <c r="D67" s="77" t="s">
        <v>3</v>
      </c>
      <c r="E67" s="77"/>
      <c r="F67" s="77" t="s">
        <v>4</v>
      </c>
      <c r="G67" s="77"/>
      <c r="H67" s="77" t="s">
        <v>5</v>
      </c>
      <c r="I67" s="77"/>
      <c r="J67" s="77" t="s">
        <v>6</v>
      </c>
      <c r="K67" s="77"/>
      <c r="L67" s="77" t="s">
        <v>7</v>
      </c>
      <c r="M67" s="77"/>
      <c r="N67" s="77" t="s">
        <v>8</v>
      </c>
      <c r="O67" s="77"/>
      <c r="P67" s="77" t="s">
        <v>9</v>
      </c>
      <c r="Q67" s="77"/>
      <c r="R67" s="77" t="s">
        <v>10</v>
      </c>
      <c r="S67" s="77"/>
    </row>
    <row r="68" spans="2:19" ht="1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2:19" ht="15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2:19" ht="15">
      <c r="B70" s="53" t="s">
        <v>13</v>
      </c>
      <c r="C70" s="53" t="s">
        <v>14</v>
      </c>
      <c r="D70" s="53" t="s">
        <v>13</v>
      </c>
      <c r="E70" s="53" t="s">
        <v>14</v>
      </c>
      <c r="F70" s="53" t="s">
        <v>13</v>
      </c>
      <c r="G70" s="53" t="s">
        <v>14</v>
      </c>
      <c r="H70" s="53" t="s">
        <v>13</v>
      </c>
      <c r="I70" s="53" t="s">
        <v>14</v>
      </c>
      <c r="J70" s="53" t="s">
        <v>13</v>
      </c>
      <c r="K70" s="53" t="s">
        <v>14</v>
      </c>
      <c r="L70" s="53" t="s">
        <v>13</v>
      </c>
      <c r="M70" s="53" t="s">
        <v>14</v>
      </c>
      <c r="N70" s="53" t="s">
        <v>13</v>
      </c>
      <c r="O70" s="53" t="s">
        <v>14</v>
      </c>
      <c r="P70" s="53" t="s">
        <v>13</v>
      </c>
      <c r="Q70" s="53" t="s">
        <v>14</v>
      </c>
      <c r="R70" s="53" t="s">
        <v>13</v>
      </c>
      <c r="S70" s="53" t="s">
        <v>14</v>
      </c>
    </row>
    <row r="71" spans="1:19" ht="15">
      <c r="A71" t="s">
        <v>52</v>
      </c>
      <c r="B71">
        <f>B61+B45+B26</f>
        <v>5</v>
      </c>
      <c r="C71" s="54">
        <f>(B61*C61+B45*C45+B26*C26)/B71/12</f>
        <v>47933.333333333336</v>
      </c>
      <c r="D71">
        <f>D61+D45+D26</f>
        <v>41.8</v>
      </c>
      <c r="E71" s="54">
        <f>(D61*E61+D45*E45+D26*E26)/D71/12</f>
        <v>52376.342503987245</v>
      </c>
      <c r="F71">
        <f>F61+F45+F26</f>
        <v>80</v>
      </c>
      <c r="G71" s="54">
        <f>(F61*G61+F45*G45+F26*G26)/F71/12</f>
        <v>54500.989583333336</v>
      </c>
      <c r="H71">
        <f>H61+H45+H26</f>
        <v>73.5</v>
      </c>
      <c r="I71" s="54">
        <f>(H61*I61+H45*I45+H26*I26)/H71/12</f>
        <v>55350.27551020408</v>
      </c>
      <c r="J71">
        <f>J61+J45+J26</f>
        <v>51</v>
      </c>
      <c r="K71" s="54">
        <f>(J61*K61+J45*K45+J26*K26)/J71/12</f>
        <v>56883.952614379086</v>
      </c>
      <c r="L71">
        <f>L61+L45+L26</f>
        <v>37</v>
      </c>
      <c r="M71" s="54">
        <f>(L61*M61+L45*M45+L26*M26)/L71/12</f>
        <v>55459.414414414416</v>
      </c>
      <c r="N71">
        <f>N61+N45+N26</f>
        <v>44.8</v>
      </c>
      <c r="O71" s="54">
        <f>(N61*O61+N45*O45+N26*O26)/N71/12</f>
        <v>57107.46726190476</v>
      </c>
      <c r="P71">
        <f>P61+P45+P26</f>
        <v>25.8</v>
      </c>
      <c r="Q71" s="54">
        <f>(P61*Q61+P45*Q45+P26*Q26)/P71/12</f>
        <v>59492.82428940568</v>
      </c>
      <c r="R71">
        <f>B71+D71+F71+H71+J71+L71+N71+P71</f>
        <v>358.90000000000003</v>
      </c>
      <c r="S71" s="54">
        <f>(B71*C71+D71*E71+F71*G71+H71*I71+J71*K71+L71*M71+N71*O71+P71*Q71)/R71</f>
        <v>55457.596870065936</v>
      </c>
    </row>
    <row r="72" spans="1:19" ht="15">
      <c r="A72" t="s">
        <v>53</v>
      </c>
      <c r="B72" s="33">
        <f>B27</f>
        <v>2</v>
      </c>
      <c r="C72" s="54">
        <f>C27/12</f>
        <v>46708.333333333336</v>
      </c>
      <c r="D72" s="33">
        <f>D27</f>
        <v>20</v>
      </c>
      <c r="E72" s="54">
        <f>E27/12</f>
        <v>49637.5</v>
      </c>
      <c r="F72" s="33">
        <f>F27</f>
        <v>20</v>
      </c>
      <c r="G72" s="54">
        <f>G27/12</f>
        <v>50737.5</v>
      </c>
      <c r="H72" s="33">
        <f>H27</f>
        <v>11</v>
      </c>
      <c r="I72" s="54">
        <f>I27/12</f>
        <v>51772.666666666664</v>
      </c>
      <c r="J72" s="33">
        <f>J27</f>
        <v>13</v>
      </c>
      <c r="K72" s="54">
        <f>K27/12</f>
        <v>52480.75</v>
      </c>
      <c r="L72" s="33">
        <f>L27</f>
        <v>5</v>
      </c>
      <c r="M72" s="54">
        <f>M27/12</f>
        <v>53033.333333333336</v>
      </c>
      <c r="N72" s="33">
        <f>N27</f>
        <v>8</v>
      </c>
      <c r="O72" s="54">
        <f>O27/12</f>
        <v>52500</v>
      </c>
      <c r="P72" s="33">
        <f>P27</f>
        <v>1</v>
      </c>
      <c r="Q72" s="54">
        <f>Q27/12</f>
        <v>48750</v>
      </c>
      <c r="R72">
        <f>B72+D72+F72+H72+J72+L72+N72+P72</f>
        <v>80</v>
      </c>
      <c r="S72" s="54">
        <f>(B72*C72+D72*E72+F72*G72+H72*I72+J72*K72+L72*M72+N72*O72+P72*Q72)/R72</f>
        <v>51082.28020833333</v>
      </c>
    </row>
    <row r="73" spans="2:19" ht="15">
      <c r="B73">
        <f>SUM(B71:B72)</f>
        <v>7</v>
      </c>
      <c r="C73" s="54">
        <f>(B71*C71+B72*C72)/B73</f>
        <v>47583.333333333336</v>
      </c>
      <c r="D73">
        <f>SUM(D71:D72)</f>
        <v>61.8</v>
      </c>
      <c r="E73" s="54">
        <f>(D71*E71+D72*E72)/D73</f>
        <v>51489.985706580366</v>
      </c>
      <c r="F73">
        <f>SUM(F71:F72)</f>
        <v>100</v>
      </c>
      <c r="G73" s="54">
        <f>(F71*G71+F72*G72)/F73</f>
        <v>53748.29166666667</v>
      </c>
      <c r="H73">
        <f>SUM(H71:H72)</f>
        <v>84.5</v>
      </c>
      <c r="I73" s="54">
        <f>(H71*I71+H72*I72)/H73</f>
        <v>54884.55128205128</v>
      </c>
      <c r="J73">
        <f>SUM(J71:J72)</f>
        <v>64</v>
      </c>
      <c r="K73" s="54">
        <f>(J71*K71+J72*K72)/J73</f>
        <v>55989.552083333336</v>
      </c>
      <c r="L73">
        <f>SUM(L71:L72)</f>
        <v>42</v>
      </c>
      <c r="M73" s="54">
        <f>(L71*M71+L72*M72)/L73</f>
        <v>55170.59523809524</v>
      </c>
      <c r="N73">
        <f>SUM(N71:N72)</f>
        <v>52.8</v>
      </c>
      <c r="O73" s="54">
        <f>(N71*O71+N72*O72)/N73</f>
        <v>56409.36616161616</v>
      </c>
      <c r="P73">
        <f>SUM(P71:P72)</f>
        <v>26.8</v>
      </c>
      <c r="Q73" s="54">
        <f>(P71*Q71+P72*Q72)/P73</f>
        <v>59091.97263681592</v>
      </c>
      <c r="R73">
        <f>B73+D73+F73+H73+J73+L73+N73+P73</f>
        <v>438.90000000000003</v>
      </c>
      <c r="S73" s="54">
        <f>(B73*C73+D73*E73+F73*G73+H73*I73+J73*K73+L73*M73+N73*O73+P73*Q73)/R73</f>
        <v>54660.09098503834</v>
      </c>
    </row>
  </sheetData>
  <sheetProtection/>
  <mergeCells count="33">
    <mergeCell ref="L22:M24"/>
    <mergeCell ref="B22:C24"/>
    <mergeCell ref="D22:E24"/>
    <mergeCell ref="F22:G24"/>
    <mergeCell ref="H22:I24"/>
    <mergeCell ref="J22:K24"/>
    <mergeCell ref="N22:O24"/>
    <mergeCell ref="P22:Q24"/>
    <mergeCell ref="R22:S24"/>
    <mergeCell ref="T11:W11"/>
    <mergeCell ref="Y11:AB11"/>
    <mergeCell ref="L41:M43"/>
    <mergeCell ref="B57:C59"/>
    <mergeCell ref="D57:E59"/>
    <mergeCell ref="F57:G59"/>
    <mergeCell ref="H57:I59"/>
    <mergeCell ref="J57:K59"/>
    <mergeCell ref="B41:C43"/>
    <mergeCell ref="D41:E43"/>
    <mergeCell ref="F41:G43"/>
    <mergeCell ref="H41:I43"/>
    <mergeCell ref="J41:K43"/>
    <mergeCell ref="R57:S59"/>
    <mergeCell ref="B67:C69"/>
    <mergeCell ref="D67:E69"/>
    <mergeCell ref="F67:G69"/>
    <mergeCell ref="H67:I69"/>
    <mergeCell ref="J67:K69"/>
    <mergeCell ref="L67:M69"/>
    <mergeCell ref="N67:O69"/>
    <mergeCell ref="P67:Q69"/>
    <mergeCell ref="R67:S69"/>
    <mergeCell ref="P57:Q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 Klink</dc:creator>
  <cp:keywords/>
  <dc:description/>
  <cp:lastModifiedBy>Casper Klink</cp:lastModifiedBy>
  <cp:lastPrinted>2016-03-02T13:42:11Z</cp:lastPrinted>
  <dcterms:created xsi:type="dcterms:W3CDTF">2014-05-05T11:03:34Z</dcterms:created>
  <dcterms:modified xsi:type="dcterms:W3CDTF">2017-01-20T12:36:44Z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LArticleType">
    <vt:lpwstr/>
  </property>
  <property fmtid="{D5CDD505-2E9C-101B-9397-08002B2CF9AE}" pid="3" name="GL Emneord">
    <vt:lpwstr/>
  </property>
  <property fmtid="{D5CDD505-2E9C-101B-9397-08002B2CF9AE}" pid="4" name="GL_stakeholder">
    <vt:lpwstr/>
  </property>
  <property fmtid="{D5CDD505-2E9C-101B-9397-08002B2CF9AE}" pid="5" name="a93a7d9b73d14ebbbe0e2f1de3bb11ba">
    <vt:lpwstr/>
  </property>
  <property fmtid="{D5CDD505-2E9C-101B-9397-08002B2CF9AE}" pid="6" name="ImageCreateDate">
    <vt:lpwstr/>
  </property>
  <property fmtid="{D5CDD505-2E9C-101B-9397-08002B2CF9AE}" pid="7" name="TaxCatchAll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wic_System_Copyright">
    <vt:lpwstr/>
  </property>
  <property fmtid="{D5CDD505-2E9C-101B-9397-08002B2CF9AE}" pid="11" name="p1ba15bd87af424fbddb96756d9357c6">
    <vt:lpwstr/>
  </property>
  <property fmtid="{D5CDD505-2E9C-101B-9397-08002B2CF9AE}" pid="12" name="GL_SummaryText">
    <vt:lpwstr/>
  </property>
  <property fmtid="{D5CDD505-2E9C-101B-9397-08002B2CF9AE}" pid="13" name="bec120b27efb45f0900db147dee8d57f">
    <vt:lpwstr/>
  </property>
  <property fmtid="{D5CDD505-2E9C-101B-9397-08002B2CF9AE}" pid="14" name="VideoSetDefaultEncoding">
    <vt:lpwstr/>
  </property>
  <property fmtid="{D5CDD505-2E9C-101B-9397-08002B2CF9AE}" pid="15" name="VideoSetEmbedCode">
    <vt:lpwstr/>
  </property>
  <property fmtid="{D5CDD505-2E9C-101B-9397-08002B2CF9AE}" pid="16" name="display_urn:schemas-microsoft-com:office:office#Editor">
    <vt:lpwstr>Casper Klink</vt:lpwstr>
  </property>
  <property fmtid="{D5CDD505-2E9C-101B-9397-08002B2CF9AE}" pid="17" name="CarNumber">
    <vt:lpwstr/>
  </property>
  <property fmtid="{D5CDD505-2E9C-101B-9397-08002B2CF9AE}" pid="18" name="VideoSetExternalLink">
    <vt:lpwstr/>
  </property>
  <property fmtid="{D5CDD505-2E9C-101B-9397-08002B2CF9AE}" pid="19" name="VideoRenditionLabel">
    <vt:lpwstr/>
  </property>
  <property fmtid="{D5CDD505-2E9C-101B-9397-08002B2CF9AE}" pid="20" name="display_urn:schemas-microsoft-com:office:office#Author">
    <vt:lpwstr>Casper Klink</vt:lpwstr>
  </property>
  <property fmtid="{D5CDD505-2E9C-101B-9397-08002B2CF9AE}" pid="21" name="AlternateThumbnailUrl">
    <vt:lpwstr/>
  </property>
  <property fmtid="{D5CDD505-2E9C-101B-9397-08002B2CF9AE}" pid="22" name="VideoSetRenditionsInfo">
    <vt:lpwstr/>
  </property>
  <property fmtid="{D5CDD505-2E9C-101B-9397-08002B2CF9AE}" pid="23" name="PeopleInMedia">
    <vt:lpwstr/>
  </property>
  <property fmtid="{D5CDD505-2E9C-101B-9397-08002B2CF9AE}" pid="24" name="VideoSetDescription">
    <vt:lpwstr/>
  </property>
  <property fmtid="{D5CDD505-2E9C-101B-9397-08002B2CF9AE}" pid="25" name="VideoSetUserOverrideEncoding">
    <vt:lpwstr/>
  </property>
</Properties>
</file>